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Q:\RAZVOJ\DOKUMENTI\KOMUNALAC POŽEGA D.O.O\PLANOVI INVESTICIJA\2024\III. REBALANS 2024\ZA OBJAVU\"/>
    </mc:Choice>
  </mc:AlternateContent>
  <xr:revisionPtr revIDLastSave="0" documentId="13_ncr:1_{DFE6D82F-4F22-40EE-828A-9D07184CF949}" xr6:coauthVersionLast="47" xr6:coauthVersionMax="47" xr10:uidLastSave="{00000000-0000-0000-0000-000000000000}"/>
  <bookViews>
    <workbookView xWindow="-120" yWindow="-120" windowWidth="29040" windowHeight="15840" tabRatio="795" xr2:uid="{00000000-000D-0000-FFFF-FFFF00000000}"/>
  </bookViews>
  <sheets>
    <sheet name="NASLOVNA" sheetId="16" r:id="rId1"/>
    <sheet name="1. GOSPODARENJE OTPADOM" sheetId="15" r:id="rId2"/>
    <sheet name="2. GROBLJA GRADA POŽEGE" sheetId="10" r:id="rId3"/>
    <sheet name="3. GRIJANJE STAMBENIH ZGRADA" sheetId="11" r:id="rId4"/>
    <sheet name="4. SLUŽBA NAPLATE PARKIRANJA" sheetId="12" r:id="rId5"/>
    <sheet name="5. TRŽNICA" sheetId="13" r:id="rId6"/>
    <sheet name="6. OBJEKTI ZAJEDNIČKIH POTREBA" sheetId="14" r:id="rId7"/>
    <sheet name="REKAPITULACIJA" sheetId="47" r:id="rId8"/>
  </sheets>
  <calcPr calcId="191029" fullPrecision="0"/>
</workbook>
</file>

<file path=xl/calcChain.xml><?xml version="1.0" encoding="utf-8"?>
<calcChain xmlns="http://schemas.openxmlformats.org/spreadsheetml/2006/main">
  <c r="J7" i="14" l="1"/>
  <c r="H7" i="14"/>
  <c r="H7" i="11"/>
  <c r="H8" i="11" s="1"/>
  <c r="H6" i="12"/>
  <c r="H9" i="12"/>
  <c r="J9" i="12"/>
  <c r="F10" i="14"/>
  <c r="I10" i="14"/>
  <c r="H9" i="13"/>
  <c r="E9" i="13"/>
  <c r="P20" i="15"/>
  <c r="H9" i="10"/>
  <c r="I9" i="10"/>
  <c r="J9" i="10"/>
  <c r="E9" i="10"/>
  <c r="G9" i="10" s="1"/>
  <c r="F10" i="12"/>
  <c r="E10" i="12"/>
  <c r="G9" i="12"/>
  <c r="J7" i="11" l="1"/>
  <c r="J18" i="15"/>
  <c r="J17" i="15"/>
  <c r="J13" i="15"/>
  <c r="J12" i="15"/>
  <c r="J11" i="15"/>
  <c r="J10" i="15"/>
  <c r="J9" i="15"/>
  <c r="F8" i="15"/>
  <c r="E8" i="15"/>
  <c r="J7" i="15"/>
  <c r="J6" i="15"/>
  <c r="K19" i="15"/>
  <c r="P19" i="15" s="1"/>
  <c r="E19" i="15"/>
  <c r="J19" i="15" s="1"/>
  <c r="L8" i="15"/>
  <c r="S12" i="47"/>
  <c r="J9" i="14"/>
  <c r="J8" i="14"/>
  <c r="J6" i="14"/>
  <c r="I9" i="13"/>
  <c r="S11" i="47" s="1"/>
  <c r="N11" i="47"/>
  <c r="J8" i="13"/>
  <c r="J7" i="13"/>
  <c r="J6" i="13"/>
  <c r="H10" i="12"/>
  <c r="J10" i="12" s="1"/>
  <c r="I10" i="12"/>
  <c r="S10" i="47" s="1"/>
  <c r="J8" i="12"/>
  <c r="J7" i="12"/>
  <c r="J6" i="12"/>
  <c r="I8" i="11"/>
  <c r="S9" i="47" s="1"/>
  <c r="N9" i="47"/>
  <c r="J6" i="11"/>
  <c r="H15" i="10"/>
  <c r="M8" i="47" s="1"/>
  <c r="I15" i="10"/>
  <c r="Q8" i="47" s="1"/>
  <c r="J14" i="10"/>
  <c r="J13" i="10"/>
  <c r="J12" i="10"/>
  <c r="J11" i="10"/>
  <c r="J10" i="10"/>
  <c r="J8" i="10"/>
  <c r="J7" i="10"/>
  <c r="J6" i="10"/>
  <c r="P11" i="15"/>
  <c r="K8" i="15"/>
  <c r="J8" i="15" l="1"/>
  <c r="J21" i="15" s="1"/>
  <c r="N10" i="47"/>
  <c r="J9" i="13"/>
  <c r="H10" i="14"/>
  <c r="J8" i="11"/>
  <c r="J15" i="10"/>
  <c r="P8" i="15"/>
  <c r="O21" i="15"/>
  <c r="R7" i="47" s="1"/>
  <c r="M21" i="15"/>
  <c r="P7" i="47" s="1"/>
  <c r="L21" i="15"/>
  <c r="O7" i="47" s="1"/>
  <c r="K21" i="15"/>
  <c r="L7" i="47" s="1"/>
  <c r="N21" i="15"/>
  <c r="Q7" i="47" s="1"/>
  <c r="P18" i="15"/>
  <c r="P17" i="15"/>
  <c r="P13" i="15"/>
  <c r="P12" i="15"/>
  <c r="P10" i="15"/>
  <c r="P9" i="15"/>
  <c r="P7" i="15"/>
  <c r="P6" i="15"/>
  <c r="F9" i="13"/>
  <c r="J11" i="47" s="1"/>
  <c r="J12" i="47"/>
  <c r="G9" i="14"/>
  <c r="G8" i="14"/>
  <c r="E7" i="14"/>
  <c r="E10" i="14" s="1"/>
  <c r="G6" i="14"/>
  <c r="G8" i="13"/>
  <c r="E11" i="47"/>
  <c r="G7" i="13"/>
  <c r="G6" i="13"/>
  <c r="J10" i="47"/>
  <c r="E10" i="47"/>
  <c r="G8" i="12"/>
  <c r="G7" i="12"/>
  <c r="G6" i="12"/>
  <c r="F8" i="11"/>
  <c r="J9" i="47" s="1"/>
  <c r="E8" i="11"/>
  <c r="E9" i="47" s="1"/>
  <c r="G6" i="11"/>
  <c r="F15" i="10"/>
  <c r="H8" i="47" s="1"/>
  <c r="E15" i="10"/>
  <c r="G14" i="10"/>
  <c r="G13" i="10"/>
  <c r="G12" i="10"/>
  <c r="G11" i="10"/>
  <c r="G10" i="10"/>
  <c r="G8" i="10"/>
  <c r="G7" i="10"/>
  <c r="G6" i="10"/>
  <c r="N12" i="47" l="1"/>
  <c r="T12" i="47" s="1"/>
  <c r="J10" i="14"/>
  <c r="P21" i="15"/>
  <c r="E12" i="47"/>
  <c r="T8" i="47"/>
  <c r="D8" i="47"/>
  <c r="T11" i="47"/>
  <c r="G9" i="13"/>
  <c r="S13" i="47"/>
  <c r="T10" i="47"/>
  <c r="M13" i="47"/>
  <c r="T9" i="47"/>
  <c r="G7" i="14"/>
  <c r="G10" i="14"/>
  <c r="G10" i="12"/>
  <c r="G8" i="11"/>
  <c r="G15" i="10"/>
  <c r="I21" i="15"/>
  <c r="H21" i="15"/>
  <c r="G21" i="15"/>
  <c r="F21" i="15"/>
  <c r="E21" i="15"/>
  <c r="N13" i="47" l="1"/>
  <c r="Q13" i="47"/>
  <c r="H7" i="47"/>
  <c r="L13" i="47"/>
  <c r="C7" i="47"/>
  <c r="R13" i="47"/>
  <c r="I7" i="47"/>
  <c r="O13" i="47"/>
  <c r="F7" i="47"/>
  <c r="P13" i="47"/>
  <c r="G7" i="47"/>
  <c r="T7" i="47"/>
  <c r="T13" i="47" s="1"/>
  <c r="C13" i="47" l="1"/>
  <c r="J13" i="47"/>
  <c r="K9" i="47" l="1"/>
  <c r="K12" i="47"/>
  <c r="E13" i="47"/>
  <c r="K11" i="47"/>
  <c r="K10" i="47"/>
  <c r="F13" i="47"/>
  <c r="G13" i="47"/>
  <c r="I13" i="47" l="1"/>
  <c r="H13" i="47" l="1"/>
  <c r="D13" i="47"/>
  <c r="K8" i="47"/>
  <c r="K7" i="47" l="1"/>
  <c r="K13" i="47" s="1"/>
</calcChain>
</file>

<file path=xl/sharedStrings.xml><?xml version="1.0" encoding="utf-8"?>
<sst xmlns="http://schemas.openxmlformats.org/spreadsheetml/2006/main" count="492" uniqueCount="206">
  <si>
    <t>3.</t>
  </si>
  <si>
    <t>4.</t>
  </si>
  <si>
    <t>5.</t>
  </si>
  <si>
    <t>6.</t>
  </si>
  <si>
    <t>OBJEKTI ZAJEDNIČKIH POTREBA</t>
  </si>
  <si>
    <t>GROBLJA GRADA POŽEGE</t>
  </si>
  <si>
    <t>GRIJANJE STAMBENIH ZGRADA</t>
  </si>
  <si>
    <t>1.</t>
  </si>
  <si>
    <t>2.</t>
  </si>
  <si>
    <t>TRŽNICA</t>
  </si>
  <si>
    <t>SLUŽBA NAPLATE PARKIRANJA</t>
  </si>
  <si>
    <t>GOSPODARENJE OTPADOM</t>
  </si>
  <si>
    <t>7.</t>
  </si>
  <si>
    <t>PLANIRANI IZVORI FINANCIRANJA</t>
  </si>
  <si>
    <t>POZ.</t>
  </si>
  <si>
    <t>9.</t>
  </si>
  <si>
    <t>8.</t>
  </si>
  <si>
    <t>Domagoj Lovrić, mag.ing.mech.</t>
  </si>
  <si>
    <t>PLANIRANE INVESTICIJE</t>
  </si>
  <si>
    <t>ROK PROVEDBE</t>
  </si>
  <si>
    <t>MJERE I CILJEVI</t>
  </si>
  <si>
    <t>PODRUČJE INVESTIRANJA</t>
  </si>
  <si>
    <t>IZVORI FINACIRANJA</t>
  </si>
  <si>
    <t>R E K A P I T U L A C I J A</t>
  </si>
  <si>
    <t>Radovi na odlagalištu Vinogradine</t>
  </si>
  <si>
    <t>Izgradnja sustava za otplinjavanje, obodnih nasipa i privremenih prometnica na tijelu odlagališta s ciljem pravilnog postupanja s otpadom i zaštite okoliša</t>
  </si>
  <si>
    <t>-</t>
  </si>
  <si>
    <t>Geodetski snimak odlagališta i izračun volumena odloženog otpada s ciljem informiranja FZOEU o preostalom kapacitetu odlagališta</t>
  </si>
  <si>
    <t>Uspostava reciklažnog dvorišta Vinogradine</t>
  </si>
  <si>
    <t>Ad 1</t>
  </si>
  <si>
    <t>Ad 2</t>
  </si>
  <si>
    <t>Ad 3</t>
  </si>
  <si>
    <t>Ad 4</t>
  </si>
  <si>
    <t>Ad 5</t>
  </si>
  <si>
    <t>Ad 6</t>
  </si>
  <si>
    <t>Ad 7</t>
  </si>
  <si>
    <t>Ad 8</t>
  </si>
  <si>
    <t>Usluge prema obvezama ugovora o sanaciji odlagališta</t>
  </si>
  <si>
    <t>OBRAZLOŽENJE:</t>
  </si>
  <si>
    <t>Uspostava sustava povratne naknade na reciklažnim dvorištima</t>
  </si>
  <si>
    <t>Ad 5-9</t>
  </si>
  <si>
    <t>DIREKTOR:</t>
  </si>
  <si>
    <t>Održavanje parkirnih automata</t>
  </si>
  <si>
    <t>Održavanje terenske elektronske opreme kontrolora naplate parkiranja</t>
  </si>
  <si>
    <t>Zamjena oštećenih elektronskih i mehaničkih dijelova parkirnih automata s ciljem funkcionalnosti i kontinuiteta u obavljanju poslova naplate parkiranja</t>
  </si>
  <si>
    <t>Zamjena oštećene prometne signalizacije</t>
  </si>
  <si>
    <t>Zamjena oštećenih prometnih znakova i ugradnja novih stupova za prometne znakove s ciljem sigurnosti prometa i prometa u mirovanju</t>
  </si>
  <si>
    <t>Popravci postojećih prijenosnih terminala i pisača i nabava novih s ciljem funkcionalnosti i kontinuiteta u obavljanju poslova naplate parkiranja te modernizacije službe</t>
  </si>
  <si>
    <t>Ad 1.</t>
  </si>
  <si>
    <t>Ad. 2.</t>
  </si>
  <si>
    <t>Ad 3.</t>
  </si>
  <si>
    <t xml:space="preserve">Ad 1. </t>
  </si>
  <si>
    <t>Radovi na Groblju sv.Ilije</t>
  </si>
  <si>
    <t>Radovi na Groblju sv.Elizabete</t>
  </si>
  <si>
    <t>Radovi na Groblju Jagodnjak</t>
  </si>
  <si>
    <t>Radovi na Groblju Krista Kralja</t>
  </si>
  <si>
    <t>Radovi na groblju u Mihaljevcima i Novim Mihaljevcima</t>
  </si>
  <si>
    <t>Radovi na groblju u Vidovcima</t>
  </si>
  <si>
    <t>Radovi na groblju u Dervišagi</t>
  </si>
  <si>
    <t>Radovi na groblju u Novom Selu</t>
  </si>
  <si>
    <t>Radovi na groblju u Štitnjaku</t>
  </si>
  <si>
    <t>Provedba programa promidžbe gradske tržnice</t>
  </si>
  <si>
    <t>Zbog dugogodišnje uporabe, izloženosti vremenskim uvjetima koji se kreću od iznimno visokih do niskih temperatura, utjecaja vlage u zraku, kiša i pljuskova, parkirni automati izloženi su velikim vremenskim oscilacijama te podliježu kvarovima mehaničkih dijelova i pregorijevanju elektronskih komponenti. S obzirom na to da nije moguće predvidjeti kada će se ti kvarovi dogoditi, isti se otklanjaju tijekom cijele godine po potrebi. Za nabavu elektronskih i mehaničkih dijelova parkirnih automata s ciljem kontinuiranog funkcioniranja službe naplate parkiranja, postupci jednostavnih nabava provodit će se prema potrebama. Iznos planiranih sredstava određen je iskustveno prema podacima iz prethodnog razdoblja, a financirat će se vlastitim sredstvima društva.</t>
  </si>
  <si>
    <t>Terenska oprema kontrolora naplate parkiranja također je izložena vremenskim uvjetima zbog čega dolazi do kvarova i potrebe popravka ili nabave novih prijenosnih terminala i pisača. Kvar terminala i pisača ne može se predvidjeti tako da se popravci i nabava novih obavljaju po potrebi tijekom cijele godine. Pri nabavi novih uređaja vodi se računa o modernizaciji službe. Za nabavu rezervnih dijelova kao i nabavu novih terminala i pisača planira se pokretanje jednostavnih postupaka nabave. Planirana sredstva određena su prema podacima utrošenih sredstava iz prethodnih razdoblja, a financirat će se vlastitim sredstvima društva.</t>
  </si>
  <si>
    <t>Glavni uzroci oštećenja vertikalne prometne signalizacije su udarci i lomljenje prometnih znakova i stupova raznim vozilima (automobili, kamioni, traktori…) te vandalizam. Popravci i zamjena prometne signalizacije obavljaju se tijekom cijele godine po potrebi s ciljem sigurnosti prometa i prometa u mirovanju. Za nabavu znakova i stupova obavit će se postupci jednostavnih nabava, a radove ugradnje obavljat će djelatnici Društva. Zamjena oštećene prometne signalizacije financirat će se vlastitim sredstvima Društva.</t>
  </si>
  <si>
    <t>Svake godine tradicionalno se održavaju dvije edukativne radionice u prostoru tržnice s podjelom promidžbenih i edukativnih materijala vezanih za rad tržnice i ostalih djelatnosti društva. Cilj ovih radionica je informiranje i edukacija djelatnika, prodavatelja i korisnika tržnice o važnosti zdrave prehrane i kupovanja domaćih proizvoda, a paralelno s promidžbom rada tržnice provodi se i edukacija o pravilnom postupanju s ambalažnim otpadom koji ostaje nakon uporabe proizvoda, korištenju platnenih vrećica pri odlasku u kupovinu i sl. Prigodno se dijele izrađeni informativni i edukativni materijali te platnene vrećice. Edukaciju i podjelu informativnih i edukativnih materijala provode djelatnici Razvojno-tehničkog sektora. Za izradu i informativnih i edukativnih materijala planiraju se postupci jednostavne nabave. Promidžba rada gradske tržnice provodit će se uz financiranje vlastitim sredstvima društva.</t>
  </si>
  <si>
    <t>SREDSTVA IZ CIJENE USLUGE</t>
  </si>
  <si>
    <t>FZOEU</t>
  </si>
  <si>
    <t xml:space="preserve"> EU FONDOVI </t>
  </si>
  <si>
    <t>PRORAČUN JLS</t>
  </si>
  <si>
    <t>SREDSTVA SUVLASNIKA SZ</t>
  </si>
  <si>
    <t>GROBLJANSKE NAKNADE</t>
  </si>
  <si>
    <t xml:space="preserve">FZOEU </t>
  </si>
  <si>
    <t xml:space="preserve">PRORAČUN JLS </t>
  </si>
  <si>
    <t xml:space="preserve">SUVLASNICI SZ </t>
  </si>
  <si>
    <t>SVEUKUPNO (1.-6.):</t>
  </si>
  <si>
    <t xml:space="preserve">VLASTITA SREDSTVA </t>
  </si>
  <si>
    <t>OSTALI IZVORI FINANCIRANJA</t>
  </si>
  <si>
    <t>VLASTITA SREDSTVA</t>
  </si>
  <si>
    <t>UKUPNO PLANIRANE INVESTICIJE (1.):</t>
  </si>
  <si>
    <t>UKUPNO PLANIRANE INVESTICIJE (2.):</t>
  </si>
  <si>
    <t>UKUPNO PLANIRANE INVESTICIJE (3.):</t>
  </si>
  <si>
    <t>UKUPNO PLANIRANE INVESTICIJE (4.):</t>
  </si>
  <si>
    <t>UKUPNO PLANIRANE INVESTICIJE (5.):</t>
  </si>
  <si>
    <t>UKUPNO PLANIRANE INVESTICIJE  (6.):</t>
  </si>
  <si>
    <t>Dogradnja sustava za elektronsku evidenciju odvoza komunalnog otpada</t>
  </si>
  <si>
    <t>Nabava čipova i opreme i  dogradnja sustava za elektronsku evidenciju odvoza komunalnog otpada s ciljem otklanjanja pogrešaka postojećeg sustava i ušteda</t>
  </si>
  <si>
    <t xml:space="preserve">Provedba programa edukacije i promidžbe odvojenog sakupljanja otpada </t>
  </si>
  <si>
    <t>Ad 9</t>
  </si>
  <si>
    <t>Sanacija grobljanskih objekata  (staza, stepenica, zidova, ograda, uređaja), zaštita kamenih površina centralnog križa, uređenje zelenila groblja s ciljem održavanja, uljepšavanja i funkcionalnosti</t>
  </si>
  <si>
    <t>Sanacija grobljanskih objekata  (staza, ograda, uređaja), uređenje zelenih površina s ciljem održavanja, uljepšavanja i funkcioniranja groblja</t>
  </si>
  <si>
    <t>Manji popravci grobljanskih objekata (kapelice, staza, ograda, uređaja), uređenje zelenih površina s ciljem održavanja, uljepšavanja i funkcioniranja groblja</t>
  </si>
  <si>
    <t>Manji popravci grobljanskih objekata (kapelice, staza, ograda, uređaja) s ciljem održavanja i funkcioniranja groblja</t>
  </si>
  <si>
    <t xml:space="preserve">Na Groblju sv.Ilije obavljat će se radovi investicijskog održavanja koji uključuju sanaciju grobljanskih objekata (kapelice, mrtvačnice, centralnog križa, staza, ograda) i uređaja (slavina, WC-a, rasvjetnih tijela...) te izradu potrebne dokumentacije (nacrta, troškovnika, specifikacija materijala i sl.) kojom će biti definirani potrebni radovi i količine za izvedbu radova. Planirani radovi u 2024. uključili bi bojanja, nasipavanja, betoniranja i razne popravke grobljanskih objekata i uređaja. Radove investicijskog održavanja će izvoditi Komunalac Požega, osim u slučaju popravaka električnih i vodovodnih instalacija, gdje će biti angažirani vanjski suradnici. Za nabavu materijala za investicijsko održavanje provodit će se postupci jednostavnih nabava. Planirano je uređenje zelenila na groblju. Radove uređenja zelenila izvodio bi Komunalac Požega, a za nabavu sadnog i ostalog materijala potrebnog za sadnju (sadnice, gnojivo, kolci, bužiri i dr.) proveli bi se postupci nabave. </t>
  </si>
  <si>
    <t>Radovi investicijskog održavanja na Groblju sv. Elizabete obuhvatili bi sanaciju grobljanskih objekata (mrtvačnice, kapelice, centralnog križa, staza, potpornih zidova i ograda na groblju), izradu potrebne dokumentacije (nacrta, troškovnika, specifikacija materijala i sl.) kojom će biti definirane vrste radova i količine. Planirani radovi obuhvatili bi bojanja, ličenja, čišćenja, nasipavanja staza, popravaka staza betoniranjem i sl. Radove će izvoditi Komunalac Požega, a za nabavu materijala provodit će se postupci jednostavnih nabava. Na groblju je potrebno utvrditi slobodne prostore za sadnju nižih grmova koji bi učvrstili tlo od erozije i spriječili klizanje nasipanog materijala i zemlje u niže dijelove groblja. Radove uređenja zelenih površina izvodio bi Komunalac Požega, a za nabavu sadnog materijala proveli bi se postupci nabave.</t>
  </si>
  <si>
    <t xml:space="preserve">Na ostalim grobljima Grada Požege kojima upravlja Komunalac Požega (Mihaljevci i Novi Mihaljevci, Vidovci, Dervišaga, Novo Selo i Štitnjak) obavljat će se radovi investicijskog održavanja koji uključuju popravak grobljanskih objekata (kapelica, staza, ograda) i uređaja (slavine, rasvjetna tijela i dr.).  Radovi bi uključili bojanja, nasipavanja, betoniranja i druge popravke prema potrebama. Prije provođenja radova izradit će se potrebna dokumentacija (nacrti, troškovnik, specifikacija materijala) kojom će biti definirani radovi i količine. Radove će izvoditi Komunalac Požega. Za nabavu materijala za investicijsko održavanje provodit će se postupci jednostavnih nabava. </t>
  </si>
  <si>
    <t>30.9.2024.</t>
  </si>
  <si>
    <t>30.6.2024.</t>
  </si>
  <si>
    <t>31.12.2024.</t>
  </si>
  <si>
    <t>31.10.2024.</t>
  </si>
  <si>
    <t>Održavanje edukativnih radionica s podjelom promidžbenih i edukativnih materijala vezanih za rad tržnice i ostalih djelatnosti društva s ciljem informiranja i edukacije djelatnika, prodavatelja i korisnika tržnice.</t>
  </si>
  <si>
    <t>Manji popravci grobljanskih objekata (kapelica, staza, ograda, uređaja), uređenje zelenih površina s ciljem održavanja i boljeg funkcioniranja groblja</t>
  </si>
  <si>
    <t>Održavanje prostora gradske tržnice u funkcionalnom stanju</t>
  </si>
  <si>
    <t>Ad 2.</t>
  </si>
  <si>
    <t>Provedba postupka nabave za uslugu geodetske izmjere, izrade elaborata i provedbe u katastru i zemljišnoj knjizi s ciljem uređenja postojećeg upisa vlasništva nad parcelama radi lakših prijava na natječaje energetske učinkovitosti.</t>
  </si>
  <si>
    <t>Planirani su minimalni radovi s ciljem održavanja funkcionalnosti i higijenskih uvjeta za potrebe prodaje prehrambenih proizvoda</t>
  </si>
  <si>
    <t xml:space="preserve">Uvođenje integriranog sustava upravljanja sukladno međunarodno priznatim normama u djelatnosti gospodarenja otpadom </t>
  </si>
  <si>
    <t>Uređenje prostora za spremnike komunalnog otpada uz višestambene zgrade</t>
  </si>
  <si>
    <t>Pripremne aktivnosti za izgradnju II. funcionalne cjeline kompostane</t>
  </si>
  <si>
    <t>Novelacija dokumentacije za apliciranje projekta izgradnje II. funkcionalne cjeline kompostane na EU financiranje s ciljem uspostave cjelovitog sustava sakupljanja i oporabe biootpada</t>
  </si>
  <si>
    <t>Opremanje i prilagodba RD-a, izrada natpisa i uputa radi organizacije preuzimanja ambalažnog otpada s ciljem ispunjenja zakonske obveze</t>
  </si>
  <si>
    <t>GRAD POŽEGA</t>
  </si>
  <si>
    <r>
      <t>UKUPNA VRIJEDNOST INVESTICIJE          /</t>
    </r>
    <r>
      <rPr>
        <b/>
        <sz val="10"/>
        <rFont val="Calibri"/>
        <family val="2"/>
        <charset val="238"/>
      </rPr>
      <t>€</t>
    </r>
    <r>
      <rPr>
        <b/>
        <sz val="10"/>
        <rFont val="Arial Narrow"/>
        <family val="2"/>
        <charset val="238"/>
      </rPr>
      <t>/</t>
    </r>
  </si>
  <si>
    <r>
      <t>UKUPNA VRIJEDNOST INVESTICIJE      /</t>
    </r>
    <r>
      <rPr>
        <b/>
        <sz val="10"/>
        <rFont val="Calibri"/>
        <family val="2"/>
        <charset val="238"/>
      </rPr>
      <t>€</t>
    </r>
    <r>
      <rPr>
        <b/>
        <sz val="10"/>
        <rFont val="Arial Narrow"/>
        <family val="2"/>
        <charset val="238"/>
      </rPr>
      <t>/</t>
    </r>
  </si>
  <si>
    <t>OSTALI IZVORI FINANCIRANJA /  GRAD POŽEGA</t>
  </si>
  <si>
    <t xml:space="preserve">Izrada edukativnih i informativnih materijala koji potiču korisnike na odvojeno sakupljanje otpada s ciljem povećanja stope odvajanja i smanjenja otpada na odlagalištu </t>
  </si>
  <si>
    <t>Betoniranje podloge i izgradnja boksova za spremnike komunalnog otpada uz višestambene zgrade s ciljem kontroliranog odlaganja i zaštite okoliša</t>
  </si>
  <si>
    <t>Uvođenje ISO 9001 (upravljanje kvalitetom) i ISO 14001 (upravljanje okolišem) u djelatnost gospodarenja otpadom s ciljem plasiranja komposta na tržište</t>
  </si>
  <si>
    <t>Radove provodi Komunalac Požega te osigurava potrebna sredstva za rad, materijale, uređaje i strojeve. Za nabavu materijala i sredstava za rad potrebno je provesti postupke jednostavnih nabava. Za radove koje Komunalac Požega nije umogućnosti samostalno obaviti (prijevozničke, rovokopačke i druge usluge), provest će se postupci nabava.</t>
  </si>
  <si>
    <t>Sanacija grobljanskih objekata (staza, stepenica, zidova, ograda, uređaja) te uređenje zelenila s ciljem bolje pristupačnosti grobnicama, zaštiti grobnih mjesta i uljepšavanja groblja</t>
  </si>
  <si>
    <t xml:space="preserve">Na Groblju Jagodnjak obavljat će se radovi investicijskog održavanja koji uključuju sanaciju grobljanskih objekata (mrtvačnice, staza, ograda) i uređaja (slavine, rasvjetna tijela). Planirani radovi obuhvatili bi bojanja, nasipavanja staza i druge popravke. Prije provođenja radova izradit će se potrebna dokumentacija (nacrti, troškovnik, specifikacija materijala) kojom će biti definirani  radovi i količine. Radove će izvoditi Komunalac Požega. Za nabavu materijala za investicijsko održavanje provodit će se postupci jednostavnih nabava. Radovi uređenja zelenih površina uključili bi pregled stanja postojećih sadnica te eventualnu zamjenu oštećenih i bolesnih sadnica novima. Radove sadnje izvodio bi Komunalac Požega, a za nabavu sadnog materijala proveli bi se postupci nabave. </t>
  </si>
  <si>
    <t>Objekt tržnice više nije u vlasništvu Komunalca Požega te se u budućnosti planira njegovo uklanjanje. Iz tih razloga u tržnicu se planira minimalno ulaganje za potrebe održavanja funkcionalnosti i higijenskih uvjeta na tržnici za potrebe prodaje prehrambenih proizvoda (voća, povrća, mlijeka i mliječnih proizvoda, mesa...). Održavanje podrazumijeva popravke infrastrukture i opreme za koje će se provesti postupci jednostavnih nabava u slučaju potrebe za realizacijom planiranih radova.</t>
  </si>
  <si>
    <t xml:space="preserve">Ličenja i popravci u poslovnom objektu, nadstrešnicama i dvorištu radi zaštite, održavanja i funkcionalnosti svih objekata i prostora poslovnog kruga </t>
  </si>
  <si>
    <t xml:space="preserve">Radovi investicijskog održavanja upravne zgrade, pratećih objekata i dvorišta u Vukovarskoj 8 </t>
  </si>
  <si>
    <t>Ličenje unutarnjih zidova, pokrivanje krova, čišćenje granita i drugi popravci s ciljem poboljšanja higijenskih uvjeta, estetike u zgradi te zaštite, održavanja  i funkcionalnosti objekata</t>
  </si>
  <si>
    <t>Za poboljšanje postojećeg stanja planirano je ličenje unutarnjih zidova i stropova iz estetskih i higijenskih razloga. Planirano je i prepokrivanje krova te zaštita granita na ulazu u upravnu zgradu koji nisu realizirani u prethodnom planskom razdoblju. Za ličenje prostorija, prepokrivanje krova, čišćenje granita i ostale manje popravke provest će se jednostavni postupci nabave, a radovi financirati vlastitim sredstvima Društva.</t>
  </si>
  <si>
    <t>Na lokaciji poslovne zgrade potrebno je provesti radove investicijskog održavanja. Radovi će obuhvatiti sva potrebna ličenja i popravke u objektu, nadstrešnicama i dvorištu. Za sve vrste radova provest će se jednostavni postupci nabave, a radovi financirati vlastitim sredstvima Društva.</t>
  </si>
  <si>
    <t>Pripreme za ishođenje uporabne dozvole (izmjena lokacijske i građevinske), ishođenje uporabne dozvole i izrada uputa za rad s ciljem uspostave RD-a</t>
  </si>
  <si>
    <t>10.</t>
  </si>
  <si>
    <t>Ad 10</t>
  </si>
  <si>
    <t>Izgradnja staza i prateće infrastrukture (odvodnja, vodoopskrba, elektroinstalacije), obnova videonadzora, zaštita kamenih površina ceremonijalnog prostora i centralnog križa, sadnja zelenila s ciljem bolje pristupačnosti grobnicama, funkcionalnosti, zaštite i uređenja groblja</t>
  </si>
  <si>
    <t>Obnova videonadzora u upravnoj zgradi u Vukovarskoj 8</t>
  </si>
  <si>
    <t>Nabava i ugradnja novih uređaja s ciljem poboljšanja videonadzora i bolje funkcionalnosti poslovanja i zaštite prostora</t>
  </si>
  <si>
    <t>Planirano je ulaganje u nabavu i ugradnju nove opreme videonadzora u upravnoj zgradi društva. Za potrebe ove investicije provest će se postupci jednostavnih nabava nove opreme i usluga. Financirat će se vlastitim sredstvima društva.</t>
  </si>
  <si>
    <t>Radovi obnove i dogradnje sustava videnadzora na odlagalištu i reciklažnim dvorištima</t>
  </si>
  <si>
    <t xml:space="preserve">Nabava novih uređaja za dogradnju i obnovu sustava videonadzora s ciljem poboljšanja kontrola u slučaju akcidenata i neovlaštenih ulaza te zaštite prostora u kojima se obavlja gospodarenje otpadom </t>
  </si>
  <si>
    <t>Na odlagalištu Vinogradine planirana je dogradnja sustava videonadzora zbog zaštite od izvanrednih događaja na odlagalištu, kontrole ulaza i istovara otpada te kontrole neovlaštenih ulaza. Na pojedinim reciklažnim dvorištima potrebno je obnoviti postojeći sustav videonadzora. Za potrebe ovih investicija provest će se postupci jednostavnih nabava za novu opremu i usluge. Dogradnja videonadzora na odlagalištu financirat će se vlastitim sredstvima društva, a obnova videonadzora na reciklažnim dvorištima iz proračuna jedinica lokalne samouprave.</t>
  </si>
  <si>
    <t>Radovi investicijskog održavanja poslovnog objekta, nadstrešnica i dvorišta u Industrijskoj ulici 25D s izgradnjom nadstrešnice na ulazu</t>
  </si>
  <si>
    <t>Radovi  izgradnje nadstrešnice ispred ulaza u zgradu na lokaciji poslovne zgrade u Industrijskoj 25D</t>
  </si>
  <si>
    <t>Izgradnja metalne nadstrešnice ispred glavnih ulaznih vrata u zgradu s ciljem zaštite ulaznog prostora od zakišnjavanja</t>
  </si>
  <si>
    <t>Ad 4.</t>
  </si>
  <si>
    <t>Zbog sprječavanja zakišnjavanja ulaznog prostora u poslovnu zgradu u Industrijskoj 25D predviđena je izgradnja metalne nadstrešnice ispred glavnih ulaznih vrata u zgradu. Za radove izgradnje nadstrešnice raspisat će se jednostavni postupak nabave te odabrati vanjski izvođač. Nadstrešnica će biti financirana vlastitim sredstvima Društva.</t>
  </si>
  <si>
    <t>Stavka plana se ne mijenja.</t>
  </si>
  <si>
    <t>Izgradnja privremene tržnice s ciljem osiguranja kontinuiteta rada tržnice za vrijeme radova revitalizacije povijesne jezgre grada</t>
  </si>
  <si>
    <t>Izgradnja tržnice u Cvjetoj ulici - građevinski  radovi</t>
  </si>
  <si>
    <t>Zbog radova na revitalizaciji povijesne gradske jezgre, u okviru kojih je planirano i rušenje postojeće gradske tržnice, Komunalac Požega je, na prijedlog Grada Požege, na svom zemljištu uz Cvjetnu i Priorljavsku ulicu na parceli k.č.br. 1298/8 k.o. Požega ukupne površine 10708 m2, dopustio izgradnju privremene gradske tržnice kako bi osigurao kontinuitet rada tržnice za vrijeme planiranih radova. Kao  vlasnik zemljišta Komunalac Požega u mogućnosti je provesti sve aktivnosti vezane za realizaciju projekta. Do kraja 2024. planiraju se izvesti građevinski radovi.</t>
  </si>
  <si>
    <r>
      <t>UKUPNA VRIJEDNOST INVESTICIJE /</t>
    </r>
    <r>
      <rPr>
        <b/>
        <sz val="10"/>
        <rFont val="Calibri"/>
        <family val="2"/>
        <charset val="238"/>
      </rPr>
      <t>€</t>
    </r>
    <r>
      <rPr>
        <b/>
        <sz val="10"/>
        <rFont val="Arial Narrow"/>
        <family val="2"/>
        <charset val="238"/>
      </rPr>
      <t>/</t>
    </r>
  </si>
  <si>
    <t>UKUPNA VRIJEDNOST INVESTICIJE /€/</t>
  </si>
  <si>
    <t xml:space="preserve">KOMUNALAC POŽEGA (iz cijene usluge) </t>
  </si>
  <si>
    <t xml:space="preserve">KOMUNALAC POŽEGA (iz grobljanskih naknada) </t>
  </si>
  <si>
    <t xml:space="preserve">KOMUNALAC POŽEGA (iz vlastitih sredstava) </t>
  </si>
  <si>
    <t>PLANA INVESTICIJA I INVESTICIJSKOG ODRŽAVANJA ZA 2024. GODINU</t>
  </si>
  <si>
    <r>
      <t>UKUPNA VRIJEDNOST INVESTICIJE /</t>
    </r>
    <r>
      <rPr>
        <b/>
        <sz val="9"/>
        <rFont val="Calibri"/>
        <family val="2"/>
        <charset val="238"/>
      </rPr>
      <t>€</t>
    </r>
    <r>
      <rPr>
        <b/>
        <sz val="9"/>
        <rFont val="Arial Narrow"/>
        <family val="2"/>
        <charset val="238"/>
      </rPr>
      <t>/</t>
    </r>
  </si>
  <si>
    <t>11.</t>
  </si>
  <si>
    <t>Pripremne aktivnosti za izgradnju RD građevnog otpada</t>
  </si>
  <si>
    <t>Ad 11</t>
  </si>
  <si>
    <t>Prilagodba sustava naplate parkiranja novoj Odluci o parkiranju</t>
  </si>
  <si>
    <t>Novelacija dokumentacije za apliciranje projekta izgradnje RD građevnog otpada na poziv za dodjelu bespovratnih sredstava s ciljem uspostave cjelovitog sustava sakupljanja i oporabe građevnog otpada</t>
  </si>
  <si>
    <t>Zbog najave poziva za ulaganja u učinkovitu upotrebu resursa i potpora prelaska na kružno gospodarstvo putem kojeg bi se mogao aplicirati projekt izgradnje reciklažnog dvorišta građevnog otpada na lokaciji Vinogradine, planirana je priprema dokumentacije za apliciranje projektnog prijedloga.</t>
  </si>
  <si>
    <t>U rujnu 2024. usvojena je nova Odluka o parkiranju po kojoj se uvode tri parkirališne zone te nove cijene parkirališnih karata. Zbog ovih izmjena potrebno je nabaviti  i ugraditi dopunske ploče u zonama parkiranja, nabaviti nove naljepnice za automate, ugraditi u automate nove tarifne kartice te dograditi Bmove aplikaciju za online plaćanje parkiranja.</t>
  </si>
  <si>
    <t>II. REBALANS PLANA PLAN INVESTICIJA I INVESTICIJSKOG ODRŽAVANJA ZA 2024.</t>
  </si>
  <si>
    <t>III. REBALANS PLANA</t>
  </si>
  <si>
    <t>Usluge prema čl. 5 Dodatka IV. Ugovora o sanaciji odlagališta  pružaju vanjski suradnici, geodetska i projektanska tvrtka. Potrebno je provesti postupke jednostavne nabave za geodetski snimak i izračun raspoloživog kapaciteta odlagališta. Stavka plana je u II. relbalansu umanjena prema stvarno izvedenoj usluzi.</t>
  </si>
  <si>
    <t>Provedba programa edukacije i promidžbe odvojenog sakupljanja otpada obuhvatit će izradu aplikacije za otpad na web stranici Komunalca Požega, izradu edukativnih i informativnih materijala za provedbu edukativnih radionica u školama i vrtićima. Postupci nabave provodit će se za izradu edukativnih i informativnih materijala. Sredstva za provedbu programa edukacije i promidžbe odvojenog sakupljanja otpada su u II. rebalansu plana  umanjena u skladu s donesenom odlukom Fonda o sufinanciranju provedbe izobrazno-informativnih aktivnosti za provedbu izobrazno-informativnih aktivnosti koje se sufinanciraju 40% te u skladu sa sredstvima potrebnim za provedbu edukativnih radionica o odvojenom sakupljanju otpada za potrebe Grada Požege.</t>
  </si>
  <si>
    <t>Od provedbe pripremnih aktivnosti za izgradnju II. funkcionalne cjeline kompostane, noveliranja troškovika i izrade studije izvedivosti se odustalo u II. rebalansu plana s obzirom na druge prioritete te se ova stavka neće izvoditi u 2024. godini.</t>
  </si>
  <si>
    <t>Uređenje prostora za spremnike komunalnog otpada obuhvaća betoniranje podloga i  izgradnju boksova za ograđivanje spremnika komunalnog otpada.  Prema II. rebalansu plana do kraja godine nije planirana izgradnja betonskih podloga uz višestambene zgrade.</t>
  </si>
  <si>
    <t>Uspostava sustava povratne naknade u reciklažnim dvorištima zakonska je obveza. Komunalac Požega podnio je zahtjev za sklapanje ugovora s Fondom za zaštitu okoliša i energetsku učinkovitost za sudjelovanje u sustavu povratne naknade po osiguranju uvjeta na reciklažnim dvorištima (nabava uređaja za sakupljanje ambalažnog otpada s kontejnerom za smještaj, uspostava isplate povratne naknade na elektroničkoj blagajni u upravi društva, izrada elaborata organizacije sustava povratne naknade s uputama za djelatnike, izrada oznaka na reciklažnim dvorištima za funkcioniranje sustava, izrada promidžbenih i informativnih materijala za korisnike). Nabavu uređaja za sakupljanje ambalažnog otpada financirale su JLS.</t>
  </si>
  <si>
    <t>Dogradnja sustava za elektronsku evidenciju odvoza komunalnog otpada planira se provesti čipiranjem postojećih spremnika za miješani komunalni otpad, nabavom čipova i potrebne opreme koja podržava sustav čipiranja. Planirane aktivnosti doprinijet će pravilnom očitavanju pražnjenja spremnika, održivom (zelenom) razvoju i ekološkim ciljevima našeg društva na način da više neće biti potrebno nabavljati materijal (naljepnice, ribone za ispis naljepnica) niti opremu (printere) za tisak barkodova, čime se nastoji voditi briga o okolišu te sprječavati nastanak otpada. Potrebno je provesti postupke nabave  čipova, potrebne opreme i programske podrške. Poziv FZOEU za poticanje mjera odvojenog sakupljanja otpada je zbog velikog interesa zatvoren već u lipnju,  tako da Komunalac Požega neće moći ostvariti sufinanciranje Fonda. Iz tog su razloga na ovoj stavci izmijenjeni izvori financiranja u II. rebalansu plana.</t>
  </si>
  <si>
    <t>Planirano je uvođenje integriranog sustava upravljanja u djelatnosti gospodarenja otpadom u skladu s međunarodno priznatim normama ISO 9001 (upravljanje kvalitetom) i ISO 14001 (upravljanje okolišem) s ciljem ukidanja statusa otpada biootpadu oporabljenom metodom kompostiranja i plasiranja komposta na tržište. Stavka plana je umanjena u II. rebalansu plana prema sklopljenim ugovorima za konzultantske usluge uvođenja integriranog sustava upravljanja u djelatnosti gospodarenja otpadom u kompostani i certificiranja.</t>
  </si>
  <si>
    <r>
      <t xml:space="preserve">Stavka ja uvećana za trošak revizije troškovnika za izgradnju i opremanje reciklažnog dvorišta građevnog otpada za potrebe prijave na poziv </t>
    </r>
    <r>
      <rPr>
        <i/>
        <sz val="10"/>
        <rFont val="Arial Narrow"/>
        <family val="2"/>
        <charset val="238"/>
      </rPr>
      <t xml:space="preserve">Ulaganje u učinkovitu upotrebu  resursa i potpora prelasku na kružno gospodarstvo </t>
    </r>
    <r>
      <rPr>
        <sz val="10"/>
        <rFont val="Arial Narrow"/>
        <family val="2"/>
        <charset val="238"/>
      </rPr>
      <t>u okviru Nacionalnog plana oporavka i otpornosti 2021.-2026.</t>
    </r>
  </si>
  <si>
    <t>II. REBALANS PLANA INVESTICIJA I INVESTICIJSKOG ODRŽAVANJA ZA 2024.</t>
  </si>
  <si>
    <t>Dogradnja sustava videonadzora odgađa se za sljedeće plansko razdoblje. U okviru ove stavke nabavljen je i instaliran uređaj za povezivanje udaljenih aplikacija na reciklažnim dvorištima te uređaji za prijavu djelatnika i evidentiranje radnih sati na reciklažnim dvorištima. Stavka je usklađena sa stvarnim troškovima nabave uređaja i njihovog instaliranja. Financiranje sredstvima Komunalca Požega iz cijene usluge.</t>
  </si>
  <si>
    <t>U ovoj godini planirana je izrada projektne dokumentacije za potrebe izmjene lokacijske i građevinske dozvole za proširenu plohu reciklažnog dvorišta na lokaciji Vinogradine. U okviru dokumentacije izradit će se i izmjena lokacijskih uvjeta sortirnice. Stavka je u II. rebalasu plana umanjena u skladu s ponudom za izradu projektne dokumentacije.</t>
  </si>
  <si>
    <t>Provedba spajanja katastarskih čestica k.č.br. 4584/5 k.o. Požega i k.č.br. 4583/18 k.o. Požega koje su u vlasništvu trgovačkog društva Komunalac Požega d.o.o. Postojeća građevina (kotlovnica na k.č.br. 4584/5) i parcela za pristup (livada k.č.br. 4583/18) upisane su u različite posjedovne listove i zemljišno-knjižne uloške. Navedene katastarske čestice planiraju se spojiti kako bi se u katastar i zemljišnu knjigu upisala jedinstvenu građevna čestica. Za provedbu je potrebno provesti postupak jednostavne nabave za geodetsku izmjeru te provedbu postupka spajanja čestica te upisa u katastar i gruntovnicu. Financirat će se vlastitim sredstvima društva. Rok provedbe je u II. rebalanssu plana produljen za 2 mjeseca</t>
  </si>
  <si>
    <t>Nabava i ugradnja dopunskih ploča, naljepnica za automate, tarifnih kartica te dogradnja Bmove aplikacije s ciljem usklađenja s novom Odlukom o parkiranju</t>
  </si>
  <si>
    <t>Izvedeni su radovi popravka betonskih staza i stepenica na groblju. Sredstva su umanjena prema stvarno izvedenim radovima.</t>
  </si>
  <si>
    <t>Izgradnjom grobnog polja 10 i početkom izgradnje grobnog polja 11 ukazala se potreba za izgradnjom internih prometnica na Groblju Krista Kralja radi bolje pristupačnosti grobnim mjestima. Planirani radovi obuhvatili bi izgradnju staza i prateće infrastrukture (odvodnje, vodoopskrbe, elektroinstalacija) uz navedena grobna polja i polje broj 4. Radove bi izvodila vanjska tvrtka te je potrebna priprema dokumentacije o nabavi i provedba postupka nabave za izvođenje radova. Za ove radove je planirano financiranje iz Proračuna Grada Požege iz prikupljenih naknada za korištenje grobnog mjesta. Planirano je da Grad Požega donese zaključak po kojem će sve aktivnosti i radove provesti Komunalac Požega te da se ugovorom reguliraju odnosi ugovornih strana. Komunalac Požega proveo bi postupke nabave i koordinirao izvođenje radova. Na groblju je potrebno obnoviti sustav videonadzora te je planirano ulaganje u novu opremu  s ugradnjom iste. Planirani su i radovi zaštite kamenih površina ceremonijalnog prostora i centralnog križa za koje bi se proveo postupak jednostavne nabave. Na groblju se godinama obavlja kontinuirana sadnja i zamjena bolesnih sadnica te je  i u 2024. godini  planirano uređenje zelenila s ciljem uređenog i ljepšeg izgleda groblja. Radove uređenja zelenila izvodio bi Komunalac Požega, a za nabavu sadnog i ostalog materijala potrebnog za sadnju (sadnice, gnojivo, kolci, bužiri i dr.) proveli bi se postupci nabave. Za radove uređenja zelenih površina izradio bi se elaborat s troškovnikom i specifikacijom sadnog materijala. Planirani radovi izgradnje internih prometnica i površinske odvodnje uvećani nakon provedenog postupka javne nabave. Isto tako, za Groblje Krista Kralja izrađeno je idejno rješenje, izvedbeni projekt s detaljima i troškovnik izgradnje I. faze kolumbarija. Stavka je iz navedenih razloga uvećana u II.rebalansu plana.</t>
  </si>
  <si>
    <t>Na ostalim grobljima kojima upravlja Komunalac Požega nisu izvođeni radovi te se do kraja godine ne planiraju izvoditi.</t>
  </si>
  <si>
    <t>Izvedeni su krovopokrivački i ličilački radovi. Sredstva su umanjena prema stvarnim troškovima.</t>
  </si>
  <si>
    <t>Izrađen je projekt nadstrešnice na ulazu u poslovnu zgadu. Izgradnja nadstrešnice neće se realizirati u 2024. godini nego je za naredno plansko razdoblje. Stavka je umanjena te je u III. rebalansu obuhvaćen samo trošak izrade projekta  nadstrešnice.</t>
  </si>
  <si>
    <t xml:space="preserve"> III. REBALANS    </t>
  </si>
  <si>
    <t>Požega, prosinac 2024. g.</t>
  </si>
  <si>
    <t>Radovi izgradnje internih prometnica i površinske odvodnje su izvedeni te su sredstva usklađena s troškovima stvarno izvedenih radova i stručnog nadzora građenja. Radove je financirao Grad Požega sukladno ugovorru i anksu ugovora. Radovi koje je izvodio Komunalac Požega obavljeni su u manjem obimu od planiranog (izvedeni su vodoinstalaterski radovi, uređenje pješačkih staza, proširenje bankine interne prometnice i elektroinstalaterski radovi za potrebe rasvjete groblja). Izrađena je izvedbena dokumentacija za izgradnju kolumbarija. Stavka je usklađena sa stvarno izvedenim radovima. Komunalac Požega je navedene radove financirao iz grobljanske naknade.</t>
  </si>
  <si>
    <t>Spajanje parcela Kotlovnice I o  (V.Nazora) s upisom u katastar i gruntovnicu</t>
  </si>
  <si>
    <t xml:space="preserve">Ad 2. </t>
  </si>
  <si>
    <t>Radovi investicijskog održavanja u kotlovnicama u Babinom viru</t>
  </si>
  <si>
    <t>Stavka plana se ne mijenja</t>
  </si>
  <si>
    <t>31.1.2025.</t>
  </si>
  <si>
    <t>Ugovor za izgradnju tržnice u Cvjetnoj ulici u Požegi treba biti realiziran u siječnju 2025. tako da se u III. rebalansu produljuje rok provedbe do 31.1.2025. Za opremanje tržnice postupak nabave provest će se u 2024. godini, a opremanje u 2025. god. tako da će se sredstva za opremanje tržnice planirati u 2025. godini.</t>
  </si>
  <si>
    <t>Do kraja godine u prostoru tržnice planira se održati prigodna podjela informativnih i edukativnih materijala te platnenih vrećica kojima se promovira važnost zdrave prehrane, kupovanja domaćih proizvoda korištenju platnenih vrećica. S obzirom da će se održati samo jedna aktivnost, a ne dvije, kako je prvobitno planirano, sredstva su umanjena.</t>
  </si>
  <si>
    <t>Sredstva su umanjena jer su radovi održavanja obuhvatili samo zamjenu rasvjetnih tijela na tržnici.</t>
  </si>
  <si>
    <t>Na odlagalištu Vinogradine izvedeni su radovi izgradnje nasipa u kaseti br. 4, nasipavanje pomoćnih puteva te nadogradnja sustava za otplinjavanje u kaseti br. 4. Sredstva plana su umanjena prema stvarno utrošenim sredstvima.</t>
  </si>
  <si>
    <t>Požega, prosinac 2024.</t>
  </si>
  <si>
    <t>12.</t>
  </si>
  <si>
    <t xml:space="preserve">Izrada i montaža nadstrešnice na RD Pleternica </t>
  </si>
  <si>
    <t>Provedba nabave za izradu i montažu nadstrešnice, izvedba nadstrešnice s ciljem zaštite i skladištenja vreća s ambalažom od pića i napitaka u sustavu povratne naknade</t>
  </si>
  <si>
    <t>Ad 12</t>
  </si>
  <si>
    <t>Do kraja godine u RD Pleternica planirana je izvedba nadstrešnice za skladištenje vreća s ambalažom od pića i napitaka u sustavu povratne naknade.</t>
  </si>
  <si>
    <t>Sredstva stavke plana su uvećana u skladu sa stvarnim potrebama održavanja parking automata.</t>
  </si>
  <si>
    <t>Sredstva stavke plana su umanjena u skladu sa stvarnim potrebama održavanja terenske elektronske opreme kontrolora naplate parkiranja.</t>
  </si>
  <si>
    <t>Sredstva na stavci plana su uvećana prema stvarno utrošenim sredstvima za dogradnju sustava parkiranja.</t>
  </si>
  <si>
    <t>Provedba radova popravka cirkulacijske crpke, ugradnje plinskog kombi regulatora plina i srednjetlačnog regulatora tlaka u kotlovnicama, kontola nepropusnosti plinskih instalacija i mjerenje emisija s ciljem ispravnosti i funkcionalnosti kotlovnica</t>
  </si>
  <si>
    <t>U kotlovnicama su obavljeni radovi investicijskog održavanja koji su obuhvatili popravak cirkulacijske crpke, dobavu i ugradnju plinskog kombi regulatora plina te dobavu i ugradnju srednjetlačnog regulatora tlaka s finim podešavanjem prema kotlu, kontolu nepropusnosti plinskih instalacija i mjerenje emisija. Radove i usluge obavile su ovlaštene tvrtke, a financirani su vlastitim sredstvima društva.</t>
  </si>
  <si>
    <t>Dogradnja sustava za elektronsku evidenciju odvoza komunalnog otpada nije provedena u 2024. godini te će se planirati u narednom planskom razdoblju.</t>
  </si>
  <si>
    <t>Popravljena su garažna vrata poslovne zgrade te napravljena rekonstrukcija praonika. Sredstva su umanjena u skladu sa stvarnim troškovima.</t>
  </si>
  <si>
    <t>Stavka plana neće se realizirati u 2024. godini.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</si>
</sst>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0"/>
      <name val="Arial CE"/>
      <charset val="238"/>
    </font>
    <font>
      <sz val="10"/>
      <name val="Arial"/>
      <family val="2"/>
      <charset val="238"/>
    </font>
    <font>
      <u/>
      <sz val="10"/>
      <color indexed="12"/>
      <name val="Arial CE"/>
      <charset val="238"/>
    </font>
    <font>
      <b/>
      <sz val="10"/>
      <name val="Arial Narrow"/>
      <family val="2"/>
      <charset val="238"/>
    </font>
    <font>
      <sz val="10"/>
      <name val="Arial Narrow"/>
      <family val="2"/>
      <charset val="238"/>
    </font>
    <font>
      <b/>
      <sz val="8"/>
      <name val="Arial Narrow"/>
      <family val="2"/>
      <charset val="238"/>
    </font>
    <font>
      <sz val="12"/>
      <name val="Arial Narrow"/>
      <family val="2"/>
      <charset val="238"/>
    </font>
    <font>
      <b/>
      <sz val="12"/>
      <name val="Arial Narrow"/>
      <family val="2"/>
      <charset val="238"/>
    </font>
    <font>
      <u/>
      <sz val="10"/>
      <color indexed="12"/>
      <name val="Arial Narrow"/>
      <family val="2"/>
      <charset val="238"/>
    </font>
    <font>
      <b/>
      <sz val="16"/>
      <name val="Arial Narrow"/>
      <family val="2"/>
      <charset val="238"/>
    </font>
    <font>
      <sz val="10"/>
      <color theme="3"/>
      <name val="Arial Narrow"/>
      <family val="2"/>
      <charset val="238"/>
    </font>
    <font>
      <b/>
      <sz val="14"/>
      <color rgb="FF0070C0"/>
      <name val="Arial Narrow"/>
      <family val="2"/>
      <charset val="238"/>
    </font>
    <font>
      <sz val="11"/>
      <name val="Arial Narrow"/>
      <family val="2"/>
      <charset val="238"/>
    </font>
    <font>
      <b/>
      <sz val="11"/>
      <name val="Arial Narrow"/>
      <family val="2"/>
      <charset val="238"/>
    </font>
    <font>
      <b/>
      <sz val="10"/>
      <name val="Calibri"/>
      <family val="2"/>
      <charset val="238"/>
    </font>
    <font>
      <sz val="14"/>
      <color rgb="FF0070C0"/>
      <name val="Arial Narrow"/>
      <family val="2"/>
      <charset val="238"/>
    </font>
    <font>
      <sz val="14"/>
      <name val="Arial Narrow"/>
      <family val="2"/>
      <charset val="238"/>
    </font>
    <font>
      <b/>
      <sz val="9"/>
      <name val="Arial Narrow"/>
      <family val="2"/>
      <charset val="238"/>
    </font>
    <font>
      <b/>
      <sz val="9"/>
      <name val="Calibri"/>
      <family val="2"/>
      <charset val="238"/>
    </font>
    <font>
      <i/>
      <sz val="10"/>
      <name val="Arial Narrow"/>
      <family val="2"/>
      <charset val="238"/>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47">
    <border>
      <left/>
      <right/>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bottom style="thin">
        <color indexed="64"/>
      </bottom>
      <diagonal/>
    </border>
    <border>
      <left style="hair">
        <color indexed="64"/>
      </left>
      <right/>
      <top/>
      <bottom style="thin">
        <color indexed="64"/>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left/>
      <right style="hair">
        <color indexed="64"/>
      </right>
      <top style="thin">
        <color indexed="64"/>
      </top>
      <bottom/>
      <diagonal/>
    </border>
  </borders>
  <cellStyleXfs count="2">
    <xf numFmtId="0" fontId="0" fillId="0" borderId="0"/>
    <xf numFmtId="0" fontId="2" fillId="0" borderId="0" applyNumberFormat="0" applyFill="0" applyBorder="0" applyAlignment="0" applyProtection="0">
      <alignment vertical="top"/>
      <protection locked="0"/>
    </xf>
  </cellStyleXfs>
  <cellXfs count="261">
    <xf numFmtId="0" fontId="0" fillId="0" borderId="0" xfId="0"/>
    <xf numFmtId="0" fontId="4" fillId="0" borderId="0" xfId="0" applyFont="1"/>
    <xf numFmtId="0" fontId="4" fillId="0" borderId="0" xfId="0" applyFont="1" applyAlignment="1">
      <alignment vertical="center"/>
    </xf>
    <xf numFmtId="0" fontId="3" fillId="0" borderId="0" xfId="0" applyFont="1" applyAlignment="1">
      <alignment vertical="center"/>
    </xf>
    <xf numFmtId="3" fontId="4" fillId="0" borderId="0" xfId="0" applyNumberFormat="1" applyFont="1" applyAlignment="1">
      <alignment vertical="center"/>
    </xf>
    <xf numFmtId="49" fontId="4" fillId="0" borderId="0" xfId="0" applyNumberFormat="1" applyFont="1" applyAlignment="1">
      <alignment horizontal="center" vertical="center"/>
    </xf>
    <xf numFmtId="0" fontId="3" fillId="0" borderId="0" xfId="0" applyFont="1" applyAlignment="1">
      <alignment horizontal="right" vertical="center"/>
    </xf>
    <xf numFmtId="3" fontId="3" fillId="0" borderId="0" xfId="0" applyNumberFormat="1" applyFont="1" applyAlignment="1">
      <alignment vertical="center"/>
    </xf>
    <xf numFmtId="3" fontId="7" fillId="0" borderId="0" xfId="0" applyNumberFormat="1" applyFont="1" applyAlignment="1">
      <alignment horizontal="left" vertical="center"/>
    </xf>
    <xf numFmtId="3" fontId="3" fillId="0" borderId="0" xfId="0" applyNumberFormat="1" applyFont="1" applyAlignment="1">
      <alignment horizontal="right" vertical="center"/>
    </xf>
    <xf numFmtId="0" fontId="7" fillId="0" borderId="0" xfId="0" applyFont="1"/>
    <xf numFmtId="0" fontId="8" fillId="0" borderId="0" xfId="1" applyFont="1" applyAlignment="1" applyProtection="1"/>
    <xf numFmtId="49" fontId="10" fillId="0" borderId="0" xfId="0" applyNumberFormat="1" applyFont="1" applyAlignment="1">
      <alignment horizontal="left" vertical="center"/>
    </xf>
    <xf numFmtId="49" fontId="10" fillId="0" borderId="0" xfId="0" applyNumberFormat="1" applyFont="1" applyAlignment="1">
      <alignment horizontal="center" vertical="center"/>
    </xf>
    <xf numFmtId="49" fontId="11" fillId="0" borderId="0" xfId="0" applyNumberFormat="1" applyFont="1" applyAlignment="1">
      <alignment horizontal="left" vertical="center"/>
    </xf>
    <xf numFmtId="4" fontId="11" fillId="0" borderId="0" xfId="0" applyNumberFormat="1" applyFont="1" applyAlignment="1">
      <alignment vertical="center"/>
    </xf>
    <xf numFmtId="0" fontId="11" fillId="0" borderId="0" xfId="0" applyFont="1" applyAlignment="1">
      <alignment vertical="center"/>
    </xf>
    <xf numFmtId="3" fontId="5" fillId="2" borderId="5" xfId="0" applyNumberFormat="1" applyFont="1" applyFill="1" applyBorder="1" applyAlignment="1">
      <alignment horizontal="center" vertical="center" wrapText="1"/>
    </xf>
    <xf numFmtId="4" fontId="11" fillId="0" borderId="0" xfId="0" applyNumberFormat="1" applyFont="1" applyAlignment="1">
      <alignment horizontal="center" vertical="center"/>
    </xf>
    <xf numFmtId="3" fontId="4" fillId="0" borderId="0" xfId="0" applyNumberFormat="1" applyFont="1" applyAlignment="1">
      <alignment horizontal="center" vertical="center"/>
    </xf>
    <xf numFmtId="3" fontId="3" fillId="0" borderId="0" xfId="0" applyNumberFormat="1" applyFont="1" applyAlignment="1">
      <alignment horizontal="center" vertical="center"/>
    </xf>
    <xf numFmtId="3" fontId="7" fillId="0" borderId="0" xfId="0" applyNumberFormat="1" applyFont="1" applyAlignment="1">
      <alignment horizontal="center" vertical="center"/>
    </xf>
    <xf numFmtId="3" fontId="5" fillId="2" borderId="2" xfId="0" applyNumberFormat="1" applyFont="1" applyFill="1" applyBorder="1" applyAlignment="1">
      <alignment horizontal="center" vertical="center" wrapText="1"/>
    </xf>
    <xf numFmtId="49" fontId="3" fillId="0" borderId="0" xfId="0" applyNumberFormat="1" applyFont="1" applyAlignment="1">
      <alignment horizontal="left" vertical="center"/>
    </xf>
    <xf numFmtId="49" fontId="4" fillId="0" borderId="0" xfId="0" applyNumberFormat="1" applyFont="1" applyAlignment="1">
      <alignment horizontal="left" vertical="center"/>
    </xf>
    <xf numFmtId="4" fontId="3" fillId="0" borderId="0" xfId="0" applyNumberFormat="1" applyFont="1" applyAlignment="1">
      <alignment horizontal="right" vertical="center"/>
    </xf>
    <xf numFmtId="4" fontId="3" fillId="0" borderId="0" xfId="0" applyNumberFormat="1" applyFont="1" applyAlignment="1">
      <alignment vertical="center"/>
    </xf>
    <xf numFmtId="49" fontId="4" fillId="0" borderId="0" xfId="0" applyNumberFormat="1" applyFont="1" applyAlignment="1">
      <alignment vertical="top"/>
    </xf>
    <xf numFmtId="49" fontId="4" fillId="0" borderId="0" xfId="0" applyNumberFormat="1" applyFont="1" applyAlignment="1">
      <alignment vertical="center"/>
    </xf>
    <xf numFmtId="49" fontId="4" fillId="0" borderId="0" xfId="0" applyNumberFormat="1" applyFont="1" applyAlignment="1">
      <alignment vertical="top" wrapText="1"/>
    </xf>
    <xf numFmtId="3" fontId="5" fillId="2" borderId="4" xfId="0" applyNumberFormat="1" applyFont="1" applyFill="1" applyBorder="1" applyAlignment="1">
      <alignment horizontal="center" vertical="center" wrapText="1"/>
    </xf>
    <xf numFmtId="4" fontId="12" fillId="0" borderId="1" xfId="0" applyNumberFormat="1" applyFont="1" applyBorder="1" applyAlignment="1">
      <alignment horizontal="right" vertical="center"/>
    </xf>
    <xf numFmtId="4" fontId="12" fillId="0" borderId="3" xfId="0" quotePrefix="1" applyNumberFormat="1" applyFont="1" applyBorder="1" applyAlignment="1">
      <alignment horizontal="right" vertical="center"/>
    </xf>
    <xf numFmtId="4" fontId="12" fillId="0" borderId="6" xfId="0" quotePrefix="1" applyNumberFormat="1" applyFont="1" applyBorder="1" applyAlignment="1">
      <alignment horizontal="right" vertical="center"/>
    </xf>
    <xf numFmtId="4" fontId="12" fillId="0" borderId="1" xfId="0" applyNumberFormat="1" applyFont="1" applyBorder="1" applyAlignment="1">
      <alignment horizontal="right" vertical="center" wrapText="1"/>
    </xf>
    <xf numFmtId="4" fontId="12" fillId="0" borderId="3" xfId="0" applyNumberFormat="1" applyFont="1" applyBorder="1" applyAlignment="1">
      <alignment horizontal="right" vertical="center" wrapText="1"/>
    </xf>
    <xf numFmtId="4" fontId="12" fillId="0" borderId="3" xfId="0" quotePrefix="1" applyNumberFormat="1" applyFont="1" applyBorder="1" applyAlignment="1">
      <alignment horizontal="right" vertical="center" wrapText="1"/>
    </xf>
    <xf numFmtId="4" fontId="12" fillId="0" borderId="12" xfId="0" applyNumberFormat="1" applyFont="1" applyBorder="1" applyAlignment="1">
      <alignment horizontal="right" vertical="center" wrapText="1"/>
    </xf>
    <xf numFmtId="4" fontId="12" fillId="0" borderId="16" xfId="0" quotePrefix="1" applyNumberFormat="1" applyFont="1" applyBorder="1" applyAlignment="1">
      <alignment horizontal="right" vertical="center" wrapText="1"/>
    </xf>
    <xf numFmtId="4" fontId="12" fillId="0" borderId="12" xfId="0" applyNumberFormat="1" applyFont="1" applyBorder="1" applyAlignment="1">
      <alignment horizontal="right" vertical="center"/>
    </xf>
    <xf numFmtId="4" fontId="12" fillId="0" borderId="3" xfId="0" applyNumberFormat="1" applyFont="1" applyBorder="1" applyAlignment="1">
      <alignment horizontal="right" vertical="center"/>
    </xf>
    <xf numFmtId="4" fontId="12" fillId="0" borderId="1" xfId="0" quotePrefix="1" applyNumberFormat="1" applyFont="1" applyBorder="1" applyAlignment="1">
      <alignment horizontal="right" vertical="center"/>
    </xf>
    <xf numFmtId="4" fontId="4" fillId="0" borderId="3" xfId="0" quotePrefix="1" applyNumberFormat="1" applyFont="1" applyBorder="1" applyAlignment="1">
      <alignment horizontal="right" vertical="center"/>
    </xf>
    <xf numFmtId="4" fontId="4" fillId="0" borderId="6" xfId="0" quotePrefix="1" applyNumberFormat="1" applyFont="1" applyBorder="1" applyAlignment="1">
      <alignment horizontal="right" vertical="center"/>
    </xf>
    <xf numFmtId="4" fontId="4" fillId="0" borderId="16" xfId="0" quotePrefix="1" applyNumberFormat="1" applyFont="1" applyBorder="1" applyAlignment="1">
      <alignment horizontal="right" vertical="center" wrapText="1"/>
    </xf>
    <xf numFmtId="4" fontId="4" fillId="0" borderId="13" xfId="0" quotePrefix="1" applyNumberFormat="1" applyFont="1" applyBorder="1" applyAlignment="1">
      <alignment horizontal="right" vertical="center" wrapText="1"/>
    </xf>
    <xf numFmtId="4" fontId="12" fillId="0" borderId="3" xfId="0" applyNumberFormat="1" applyFont="1" applyBorder="1" applyAlignment="1">
      <alignment vertical="center" wrapText="1"/>
    </xf>
    <xf numFmtId="49" fontId="4" fillId="3" borderId="24" xfId="0" applyNumberFormat="1" applyFont="1" applyFill="1" applyBorder="1" applyAlignment="1">
      <alignment horizontal="center" vertical="center"/>
    </xf>
    <xf numFmtId="49" fontId="4" fillId="3" borderId="18" xfId="0" applyNumberFormat="1" applyFont="1" applyFill="1" applyBorder="1" applyAlignment="1">
      <alignment horizontal="left" vertical="center" wrapText="1"/>
    </xf>
    <xf numFmtId="49" fontId="4" fillId="0" borderId="18" xfId="0" applyNumberFormat="1" applyFont="1" applyBorder="1" applyAlignment="1">
      <alignment horizontal="left" vertical="center" wrapText="1"/>
    </xf>
    <xf numFmtId="3" fontId="4" fillId="0" borderId="8" xfId="0" applyNumberFormat="1" applyFont="1" applyBorder="1" applyAlignment="1">
      <alignment horizontal="center" vertical="center"/>
    </xf>
    <xf numFmtId="49" fontId="4" fillId="3" borderId="17" xfId="0" applyNumberFormat="1" applyFont="1" applyFill="1" applyBorder="1" applyAlignment="1">
      <alignment horizontal="center" vertical="center"/>
    </xf>
    <xf numFmtId="0" fontId="4" fillId="3" borderId="18" xfId="0" applyFont="1" applyFill="1" applyBorder="1" applyAlignment="1">
      <alignment horizontal="justify" vertical="center"/>
    </xf>
    <xf numFmtId="3" fontId="4" fillId="0" borderId="19" xfId="0" applyNumberFormat="1" applyFont="1" applyBorder="1" applyAlignment="1">
      <alignment horizontal="center" vertical="center" wrapText="1"/>
    </xf>
    <xf numFmtId="0" fontId="4" fillId="3" borderId="17" xfId="0" applyFont="1" applyFill="1" applyBorder="1" applyAlignment="1">
      <alignment horizontal="center" vertical="center"/>
    </xf>
    <xf numFmtId="0" fontId="4" fillId="3" borderId="18" xfId="0" applyFont="1" applyFill="1" applyBorder="1" applyAlignment="1">
      <alignment horizontal="left" vertical="center" wrapText="1"/>
    </xf>
    <xf numFmtId="0" fontId="4" fillId="0" borderId="18" xfId="0" applyFont="1" applyBorder="1" applyAlignment="1">
      <alignment horizontal="left" vertical="center" wrapText="1"/>
    </xf>
    <xf numFmtId="3" fontId="4" fillId="0" borderId="8" xfId="0" applyNumberFormat="1" applyFont="1" applyBorder="1" applyAlignment="1">
      <alignment horizontal="center" vertical="center" wrapText="1"/>
    </xf>
    <xf numFmtId="49" fontId="4" fillId="3" borderId="1" xfId="0" applyNumberFormat="1" applyFont="1" applyFill="1" applyBorder="1" applyAlignment="1">
      <alignment horizontal="center" vertical="center"/>
    </xf>
    <xf numFmtId="0" fontId="4" fillId="3" borderId="19" xfId="0" applyFont="1" applyFill="1" applyBorder="1" applyAlignment="1">
      <alignment horizontal="left" vertical="center" wrapText="1"/>
    </xf>
    <xf numFmtId="3" fontId="4" fillId="0" borderId="25" xfId="0" applyNumberFormat="1" applyFont="1" applyBorder="1" applyAlignment="1">
      <alignment horizontal="center" vertical="center"/>
    </xf>
    <xf numFmtId="49" fontId="4" fillId="3" borderId="3" xfId="0" applyNumberFormat="1" applyFont="1" applyFill="1" applyBorder="1" applyAlignment="1">
      <alignment horizontal="left" vertical="center" wrapText="1"/>
    </xf>
    <xf numFmtId="49" fontId="4" fillId="0" borderId="3" xfId="0" applyNumberFormat="1" applyFont="1" applyBorder="1" applyAlignment="1">
      <alignment horizontal="left" vertical="center" wrapText="1"/>
    </xf>
    <xf numFmtId="3" fontId="4" fillId="0" borderId="6" xfId="0" applyNumberFormat="1" applyFont="1" applyBorder="1" applyAlignment="1">
      <alignment horizontal="center" vertical="center"/>
    </xf>
    <xf numFmtId="49" fontId="4" fillId="3" borderId="8" xfId="0" applyNumberFormat="1" applyFont="1" applyFill="1" applyBorder="1" applyAlignment="1">
      <alignment horizontal="left" vertical="center" wrapText="1"/>
    </xf>
    <xf numFmtId="49" fontId="4" fillId="0" borderId="18" xfId="0" applyNumberFormat="1" applyFont="1" applyBorder="1" applyAlignment="1">
      <alignment horizontal="left" vertical="top" wrapText="1"/>
    </xf>
    <xf numFmtId="4" fontId="12" fillId="0" borderId="27" xfId="0" applyNumberFormat="1" applyFont="1" applyBorder="1" applyAlignment="1">
      <alignment horizontal="right" vertical="center" wrapText="1"/>
    </xf>
    <xf numFmtId="4" fontId="12" fillId="0" borderId="28" xfId="0" applyNumberFormat="1" applyFont="1" applyBorder="1" applyAlignment="1">
      <alignment horizontal="right" vertical="center" wrapText="1"/>
    </xf>
    <xf numFmtId="4" fontId="4" fillId="0" borderId="28" xfId="0" quotePrefix="1" applyNumberFormat="1" applyFont="1" applyBorder="1" applyAlignment="1">
      <alignment horizontal="right" vertical="center" wrapText="1"/>
    </xf>
    <xf numFmtId="4" fontId="4" fillId="0" borderId="29" xfId="0" quotePrefix="1" applyNumberFormat="1" applyFont="1" applyBorder="1" applyAlignment="1">
      <alignment horizontal="right" vertical="center" wrapText="1"/>
    </xf>
    <xf numFmtId="4" fontId="12" fillId="3" borderId="33" xfId="0" applyNumberFormat="1" applyFont="1" applyFill="1" applyBorder="1" applyAlignment="1">
      <alignment horizontal="right" vertical="center" wrapText="1"/>
    </xf>
    <xf numFmtId="4" fontId="12" fillId="3" borderId="26" xfId="0" applyNumberFormat="1" applyFont="1" applyFill="1" applyBorder="1" applyAlignment="1">
      <alignment horizontal="right" vertical="center" wrapText="1"/>
    </xf>
    <xf numFmtId="4" fontId="12" fillId="3" borderId="34" xfId="0" applyNumberFormat="1" applyFont="1" applyFill="1" applyBorder="1" applyAlignment="1">
      <alignment horizontal="right" vertical="center" wrapText="1"/>
    </xf>
    <xf numFmtId="4" fontId="12" fillId="0" borderId="17" xfId="0" applyNumberFormat="1" applyFont="1" applyBorder="1" applyAlignment="1">
      <alignment horizontal="right" vertical="center"/>
    </xf>
    <xf numFmtId="4" fontId="4" fillId="0" borderId="18" xfId="0" quotePrefix="1" applyNumberFormat="1" applyFont="1" applyBorder="1" applyAlignment="1">
      <alignment horizontal="right" vertical="center"/>
    </xf>
    <xf numFmtId="4" fontId="4" fillId="0" borderId="8" xfId="0" quotePrefix="1" applyNumberFormat="1" applyFont="1" applyBorder="1" applyAlignment="1">
      <alignment horizontal="right" vertical="center"/>
    </xf>
    <xf numFmtId="4" fontId="13" fillId="2" borderId="27" xfId="0" applyNumberFormat="1" applyFont="1" applyFill="1" applyBorder="1" applyAlignment="1">
      <alignment horizontal="right" vertical="center"/>
    </xf>
    <xf numFmtId="4" fontId="13" fillId="2" borderId="28" xfId="0" applyNumberFormat="1" applyFont="1" applyFill="1" applyBorder="1" applyAlignment="1">
      <alignment horizontal="right" vertical="center"/>
    </xf>
    <xf numFmtId="4" fontId="13" fillId="2" borderId="28" xfId="0" applyNumberFormat="1" applyFont="1" applyFill="1" applyBorder="1" applyAlignment="1">
      <alignment vertical="center" wrapText="1"/>
    </xf>
    <xf numFmtId="4" fontId="13" fillId="2" borderId="29" xfId="0" applyNumberFormat="1" applyFont="1" applyFill="1" applyBorder="1" applyAlignment="1">
      <alignment vertical="center"/>
    </xf>
    <xf numFmtId="4" fontId="13" fillId="2" borderId="36" xfId="0" applyNumberFormat="1" applyFont="1" applyFill="1" applyBorder="1" applyAlignment="1">
      <alignment vertical="center"/>
    </xf>
    <xf numFmtId="4" fontId="13" fillId="2" borderId="29" xfId="0" applyNumberFormat="1" applyFont="1" applyFill="1" applyBorder="1" applyAlignment="1">
      <alignment horizontal="right" vertical="center"/>
    </xf>
    <xf numFmtId="4" fontId="12" fillId="0" borderId="27" xfId="0" applyNumberFormat="1" applyFont="1" applyBorder="1" applyAlignment="1">
      <alignment horizontal="right" vertical="center"/>
    </xf>
    <xf numFmtId="4" fontId="13" fillId="2" borderId="26" xfId="0" applyNumberFormat="1" applyFont="1" applyFill="1" applyBorder="1" applyAlignment="1">
      <alignment vertical="center" wrapText="1"/>
    </xf>
    <xf numFmtId="4" fontId="12" fillId="3" borderId="33" xfId="0" applyNumberFormat="1" applyFont="1" applyFill="1" applyBorder="1" applyAlignment="1">
      <alignment vertical="center" wrapText="1"/>
    </xf>
    <xf numFmtId="4" fontId="13" fillId="2" borderId="29" xfId="0" quotePrefix="1" applyNumberFormat="1" applyFont="1" applyFill="1" applyBorder="1" applyAlignment="1">
      <alignment horizontal="right" vertical="center"/>
    </xf>
    <xf numFmtId="4" fontId="4" fillId="0" borderId="29" xfId="0" quotePrefix="1" applyNumberFormat="1" applyFont="1" applyBorder="1" applyAlignment="1">
      <alignment horizontal="right" vertical="center"/>
    </xf>
    <xf numFmtId="4" fontId="12" fillId="3" borderId="26" xfId="0" applyNumberFormat="1" applyFont="1" applyFill="1" applyBorder="1" applyAlignment="1">
      <alignment vertical="center" wrapText="1"/>
    </xf>
    <xf numFmtId="49" fontId="3" fillId="2" borderId="30" xfId="0" applyNumberFormat="1" applyFont="1" applyFill="1" applyBorder="1" applyAlignment="1">
      <alignment vertical="center"/>
    </xf>
    <xf numFmtId="49" fontId="3" fillId="2" borderId="35" xfId="0" applyNumberFormat="1" applyFont="1" applyFill="1" applyBorder="1" applyAlignment="1">
      <alignment vertical="center"/>
    </xf>
    <xf numFmtId="4" fontId="4" fillId="0" borderId="0" xfId="0" applyNumberFormat="1" applyFont="1" applyAlignment="1">
      <alignment vertical="center"/>
    </xf>
    <xf numFmtId="4" fontId="13" fillId="2" borderId="26" xfId="0" applyNumberFormat="1" applyFont="1" applyFill="1" applyBorder="1" applyAlignment="1">
      <alignment horizontal="right" vertical="center" wrapText="1"/>
    </xf>
    <xf numFmtId="4" fontId="13" fillId="2" borderId="28" xfId="0" applyNumberFormat="1" applyFont="1" applyFill="1" applyBorder="1" applyAlignment="1">
      <alignment horizontal="center" vertical="center"/>
    </xf>
    <xf numFmtId="4" fontId="12" fillId="0" borderId="18" xfId="0" applyNumberFormat="1" applyFont="1" applyBorder="1" applyAlignment="1">
      <alignment vertical="center" wrapText="1"/>
    </xf>
    <xf numFmtId="4" fontId="12" fillId="3" borderId="31" xfId="0" applyNumberFormat="1" applyFont="1" applyFill="1" applyBorder="1" applyAlignment="1">
      <alignment vertical="center" wrapText="1"/>
    </xf>
    <xf numFmtId="49" fontId="4" fillId="3" borderId="28" xfId="0" applyNumberFormat="1" applyFont="1" applyFill="1" applyBorder="1" applyAlignment="1">
      <alignment horizontal="left" vertical="center" wrapText="1"/>
    </xf>
    <xf numFmtId="49" fontId="4" fillId="0" borderId="28" xfId="0" applyNumberFormat="1" applyFont="1" applyBorder="1" applyAlignment="1">
      <alignment horizontal="left" vertical="center" wrapText="1"/>
    </xf>
    <xf numFmtId="3" fontId="4" fillId="0" borderId="29" xfId="0" applyNumberFormat="1" applyFont="1" applyBorder="1" applyAlignment="1">
      <alignment horizontal="center" vertical="center"/>
    </xf>
    <xf numFmtId="0" fontId="15" fillId="0" borderId="0" xfId="0" applyFont="1" applyAlignment="1">
      <alignment vertical="center"/>
    </xf>
    <xf numFmtId="4" fontId="12" fillId="0" borderId="6" xfId="0" applyNumberFormat="1" applyFont="1" applyBorder="1" applyAlignment="1">
      <alignment horizontal="right" vertical="center" wrapText="1"/>
    </xf>
    <xf numFmtId="49" fontId="4" fillId="3" borderId="27" xfId="0" applyNumberFormat="1" applyFont="1" applyFill="1" applyBorder="1" applyAlignment="1">
      <alignment horizontal="center" vertical="center"/>
    </xf>
    <xf numFmtId="4" fontId="12" fillId="0" borderId="18" xfId="0" quotePrefix="1" applyNumberFormat="1" applyFont="1" applyBorder="1" applyAlignment="1">
      <alignment horizontal="right" vertical="center"/>
    </xf>
    <xf numFmtId="4" fontId="12" fillId="3" borderId="36" xfId="0" applyNumberFormat="1" applyFont="1" applyFill="1" applyBorder="1" applyAlignment="1">
      <alignment horizontal="right" vertical="center" wrapText="1"/>
    </xf>
    <xf numFmtId="49" fontId="4" fillId="3" borderId="30" xfId="0" applyNumberFormat="1" applyFont="1" applyFill="1" applyBorder="1" applyAlignment="1">
      <alignment horizontal="center" vertical="center"/>
    </xf>
    <xf numFmtId="4" fontId="4" fillId="0" borderId="28" xfId="0" quotePrefix="1" applyNumberFormat="1" applyFont="1" applyBorder="1" applyAlignment="1">
      <alignment horizontal="right" vertical="center"/>
    </xf>
    <xf numFmtId="49" fontId="4" fillId="0" borderId="26" xfId="0" applyNumberFormat="1" applyFont="1" applyBorder="1" applyAlignment="1">
      <alignment horizontal="center" vertical="top"/>
    </xf>
    <xf numFmtId="4" fontId="12" fillId="3" borderId="31" xfId="0" applyNumberFormat="1" applyFont="1" applyFill="1" applyBorder="1" applyAlignment="1">
      <alignment horizontal="right" vertical="center" wrapText="1"/>
    </xf>
    <xf numFmtId="0" fontId="4" fillId="3" borderId="28" xfId="0" applyFont="1" applyFill="1" applyBorder="1" applyAlignment="1">
      <alignment horizontal="left" vertical="center" wrapText="1"/>
    </xf>
    <xf numFmtId="49" fontId="4" fillId="0" borderId="26" xfId="0" applyNumberFormat="1" applyFont="1" applyBorder="1" applyAlignment="1">
      <alignment vertical="center"/>
    </xf>
    <xf numFmtId="4" fontId="12" fillId="0" borderId="8" xfId="0" quotePrefix="1" applyNumberFormat="1" applyFont="1" applyBorder="1" applyAlignment="1">
      <alignment horizontal="right" vertical="center"/>
    </xf>
    <xf numFmtId="4" fontId="12" fillId="0" borderId="6" xfId="0" quotePrefix="1" applyNumberFormat="1" applyFont="1" applyBorder="1" applyAlignment="1">
      <alignment horizontal="right" vertical="center" wrapText="1"/>
    </xf>
    <xf numFmtId="4" fontId="12" fillId="0" borderId="8" xfId="0" quotePrefix="1" applyNumberFormat="1" applyFont="1" applyBorder="1" applyAlignment="1">
      <alignment horizontal="right" vertical="center" wrapText="1"/>
    </xf>
    <xf numFmtId="4" fontId="12" fillId="0" borderId="29" xfId="0" quotePrefix="1" applyNumberFormat="1" applyFont="1" applyBorder="1" applyAlignment="1">
      <alignment horizontal="right" vertical="center" wrapText="1"/>
    </xf>
    <xf numFmtId="4" fontId="12" fillId="0" borderId="13" xfId="0" quotePrefix="1" applyNumberFormat="1" applyFont="1" applyBorder="1" applyAlignment="1">
      <alignment horizontal="right" vertical="center" wrapText="1"/>
    </xf>
    <xf numFmtId="4" fontId="12" fillId="0" borderId="29" xfId="0" quotePrefix="1" applyNumberFormat="1" applyFont="1" applyBorder="1" applyAlignment="1">
      <alignment horizontal="right" vertical="center"/>
    </xf>
    <xf numFmtId="0" fontId="16" fillId="0" borderId="0" xfId="0" applyFont="1" applyAlignment="1">
      <alignment vertical="center"/>
    </xf>
    <xf numFmtId="49" fontId="16" fillId="0" borderId="0" xfId="0" applyNumberFormat="1" applyFont="1" applyAlignment="1">
      <alignment vertical="center"/>
    </xf>
    <xf numFmtId="3" fontId="4" fillId="0" borderId="36" xfId="0" applyNumberFormat="1" applyFont="1" applyBorder="1" applyAlignment="1">
      <alignment horizontal="center" vertical="center"/>
    </xf>
    <xf numFmtId="49" fontId="4" fillId="3" borderId="43" xfId="0" applyNumberFormat="1" applyFont="1" applyFill="1" applyBorder="1" applyAlignment="1">
      <alignment horizontal="left" vertical="center" wrapText="1"/>
    </xf>
    <xf numFmtId="4" fontId="4" fillId="0" borderId="27" xfId="0" applyNumberFormat="1" applyFont="1" applyBorder="1" applyAlignment="1">
      <alignment horizontal="right" vertical="center" wrapText="1"/>
    </xf>
    <xf numFmtId="4" fontId="4" fillId="0" borderId="12" xfId="0" applyNumberFormat="1" applyFont="1" applyBorder="1" applyAlignment="1">
      <alignment horizontal="right" vertical="center" wrapText="1"/>
    </xf>
    <xf numFmtId="4" fontId="4" fillId="0" borderId="13" xfId="0" applyNumberFormat="1" applyFont="1" applyBorder="1" applyAlignment="1">
      <alignment horizontal="right" vertical="center" wrapText="1"/>
    </xf>
    <xf numFmtId="4" fontId="12" fillId="0" borderId="27" xfId="0" applyNumberFormat="1" applyFont="1" applyBorder="1" applyAlignment="1">
      <alignment vertical="center"/>
    </xf>
    <xf numFmtId="4" fontId="4" fillId="0" borderId="28" xfId="0" applyNumberFormat="1" applyFont="1" applyBorder="1" applyAlignment="1">
      <alignment vertical="center"/>
    </xf>
    <xf numFmtId="4" fontId="4" fillId="0" borderId="29" xfId="0" applyNumberFormat="1" applyFont="1" applyBorder="1" applyAlignment="1">
      <alignment vertical="center"/>
    </xf>
    <xf numFmtId="3" fontId="17" fillId="2" borderId="22" xfId="0" applyNumberFormat="1" applyFont="1" applyFill="1" applyBorder="1" applyAlignment="1">
      <alignment horizontal="center" vertical="center" wrapText="1"/>
    </xf>
    <xf numFmtId="3" fontId="17" fillId="2" borderId="23" xfId="0" applyNumberFormat="1" applyFont="1" applyFill="1" applyBorder="1" applyAlignment="1">
      <alignment horizontal="center" vertical="center" wrapText="1"/>
    </xf>
    <xf numFmtId="4" fontId="12" fillId="0" borderId="44" xfId="0" applyNumberFormat="1" applyFont="1" applyBorder="1" applyAlignment="1">
      <alignment horizontal="right" vertical="center" wrapText="1"/>
    </xf>
    <xf numFmtId="4" fontId="12" fillId="0" borderId="45" xfId="0" quotePrefix="1" applyNumberFormat="1" applyFont="1" applyBorder="1" applyAlignment="1">
      <alignment horizontal="right" vertical="center"/>
    </xf>
    <xf numFmtId="4" fontId="12" fillId="3" borderId="42" xfId="0" applyNumberFormat="1" applyFont="1" applyFill="1" applyBorder="1" applyAlignment="1">
      <alignment vertical="center" wrapText="1"/>
    </xf>
    <xf numFmtId="3" fontId="4" fillId="0" borderId="29" xfId="0" applyNumberFormat="1" applyFont="1" applyBorder="1" applyAlignment="1">
      <alignment horizontal="center" vertical="center" wrapText="1"/>
    </xf>
    <xf numFmtId="49" fontId="4" fillId="0" borderId="37" xfId="0" applyNumberFormat="1" applyFont="1" applyBorder="1" applyAlignment="1">
      <alignment horizontal="left" vertical="center" wrapText="1"/>
    </xf>
    <xf numFmtId="4" fontId="12" fillId="0" borderId="18" xfId="0" applyNumberFormat="1" applyFont="1" applyBorder="1" applyAlignment="1">
      <alignment horizontal="right" vertical="center"/>
    </xf>
    <xf numFmtId="49" fontId="4" fillId="0" borderId="46" xfId="0" applyNumberFormat="1" applyFont="1" applyBorder="1" applyAlignment="1">
      <alignment horizontal="left" vertical="center" wrapText="1"/>
    </xf>
    <xf numFmtId="0" fontId="4" fillId="3" borderId="28" xfId="0" applyFont="1" applyFill="1" applyBorder="1" applyAlignment="1">
      <alignment horizontal="justify" vertical="center"/>
    </xf>
    <xf numFmtId="4" fontId="12" fillId="3" borderId="31" xfId="0" quotePrefix="1" applyNumberFormat="1" applyFont="1" applyFill="1" applyBorder="1" applyAlignment="1">
      <alignment horizontal="right" vertical="center" wrapText="1"/>
    </xf>
    <xf numFmtId="3" fontId="4" fillId="0" borderId="26" xfId="0" applyNumberFormat="1" applyFont="1" applyBorder="1" applyAlignment="1">
      <alignment vertical="top"/>
    </xf>
    <xf numFmtId="4" fontId="12" fillId="0" borderId="27" xfId="0" quotePrefix="1" applyNumberFormat="1" applyFont="1" applyBorder="1" applyAlignment="1">
      <alignment horizontal="right" vertical="center"/>
    </xf>
    <xf numFmtId="4" fontId="12" fillId="0" borderId="28" xfId="0" quotePrefix="1" applyNumberFormat="1" applyFont="1" applyBorder="1" applyAlignment="1">
      <alignment horizontal="right" vertical="center"/>
    </xf>
    <xf numFmtId="4" fontId="12" fillId="0" borderId="43" xfId="0" quotePrefix="1" applyNumberFormat="1" applyFont="1" applyBorder="1" applyAlignment="1">
      <alignment horizontal="right" vertical="center"/>
    </xf>
    <xf numFmtId="4" fontId="12" fillId="3" borderId="26" xfId="0" quotePrefix="1" applyNumberFormat="1" applyFont="1" applyFill="1" applyBorder="1" applyAlignment="1">
      <alignment horizontal="right" vertical="center" wrapText="1"/>
    </xf>
    <xf numFmtId="49" fontId="4" fillId="0" borderId="26" xfId="0" applyNumberFormat="1" applyFont="1" applyBorder="1" applyAlignment="1">
      <alignment horizontal="center" vertical="center"/>
    </xf>
    <xf numFmtId="0" fontId="9" fillId="0" borderId="0" xfId="0" applyFont="1" applyAlignment="1">
      <alignment horizontal="center"/>
    </xf>
    <xf numFmtId="0" fontId="9" fillId="0" borderId="0" xfId="0" applyFont="1" applyAlignment="1">
      <alignment horizontal="center" vertical="top" wrapText="1"/>
    </xf>
    <xf numFmtId="0" fontId="6" fillId="0" borderId="0" xfId="0" applyFont="1" applyAlignment="1">
      <alignment horizontal="center" vertical="center"/>
    </xf>
    <xf numFmtId="0" fontId="17" fillId="2" borderId="31"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7" fillId="2" borderId="30" xfId="0" applyFont="1" applyFill="1" applyBorder="1" applyAlignment="1">
      <alignment horizontal="center" vertical="center"/>
    </xf>
    <xf numFmtId="0" fontId="7" fillId="2" borderId="35" xfId="0" applyFont="1" applyFill="1" applyBorder="1" applyAlignment="1">
      <alignment horizontal="center" vertical="center"/>
    </xf>
    <xf numFmtId="0" fontId="7" fillId="2" borderId="36" xfId="0" applyFont="1" applyFill="1" applyBorder="1" applyAlignment="1">
      <alignment horizontal="center" vertical="center"/>
    </xf>
    <xf numFmtId="49" fontId="4" fillId="0" borderId="24" xfId="0" applyNumberFormat="1" applyFont="1" applyBorder="1" applyAlignment="1">
      <alignment horizontal="left" vertical="top" wrapText="1"/>
    </xf>
    <xf numFmtId="49" fontId="4" fillId="0" borderId="37" xfId="0" applyNumberFormat="1" applyFont="1" applyBorder="1" applyAlignment="1">
      <alignment horizontal="left" vertical="top" wrapText="1"/>
    </xf>
    <xf numFmtId="49" fontId="4" fillId="0" borderId="25" xfId="0" applyNumberFormat="1" applyFont="1" applyBorder="1" applyAlignment="1">
      <alignment horizontal="left" vertical="top" wrapText="1"/>
    </xf>
    <xf numFmtId="49" fontId="4" fillId="0" borderId="39" xfId="0" applyNumberFormat="1" applyFont="1" applyBorder="1" applyAlignment="1">
      <alignment horizontal="left" vertical="top" wrapText="1"/>
    </xf>
    <xf numFmtId="49" fontId="4" fillId="0" borderId="0" xfId="0" applyNumberFormat="1" applyFont="1" applyAlignment="1">
      <alignment horizontal="left" vertical="top" wrapText="1"/>
    </xf>
    <xf numFmtId="49" fontId="4" fillId="0" borderId="40" xfId="0" applyNumberFormat="1" applyFont="1" applyBorder="1" applyAlignment="1">
      <alignment horizontal="left" vertical="top" wrapText="1"/>
    </xf>
    <xf numFmtId="49" fontId="4" fillId="0" borderId="14" xfId="0" applyNumberFormat="1" applyFont="1" applyBorder="1" applyAlignment="1">
      <alignment horizontal="left" vertical="top" wrapText="1"/>
    </xf>
    <xf numFmtId="49" fontId="4" fillId="0" borderId="38" xfId="0" applyNumberFormat="1" applyFont="1" applyBorder="1" applyAlignment="1">
      <alignment horizontal="left" vertical="top" wrapText="1"/>
    </xf>
    <xf numFmtId="49" fontId="4" fillId="0" borderId="41" xfId="0" applyNumberFormat="1" applyFont="1" applyBorder="1" applyAlignment="1">
      <alignment horizontal="left" vertical="top" wrapText="1"/>
    </xf>
    <xf numFmtId="49" fontId="4" fillId="0" borderId="26" xfId="0" applyNumberFormat="1" applyFont="1" applyBorder="1" applyAlignment="1">
      <alignment horizontal="left" vertical="top" wrapText="1"/>
    </xf>
    <xf numFmtId="49" fontId="4" fillId="0" borderId="26" xfId="0" applyNumberFormat="1" applyFont="1" applyBorder="1" applyAlignment="1">
      <alignment horizontal="left" vertical="top"/>
    </xf>
    <xf numFmtId="49" fontId="7" fillId="2" borderId="30" xfId="0" applyNumberFormat="1" applyFont="1" applyFill="1" applyBorder="1" applyAlignment="1">
      <alignment horizontal="center" vertical="center"/>
    </xf>
    <xf numFmtId="49" fontId="7" fillId="2" borderId="35" xfId="0" applyNumberFormat="1" applyFont="1" applyFill="1" applyBorder="1" applyAlignment="1">
      <alignment horizontal="center" vertical="center"/>
    </xf>
    <xf numFmtId="49" fontId="7" fillId="2" borderId="36" xfId="0" applyNumberFormat="1" applyFont="1" applyFill="1" applyBorder="1" applyAlignment="1">
      <alignment horizontal="center" vertical="center"/>
    </xf>
    <xf numFmtId="49" fontId="3" fillId="2" borderId="30" xfId="0" applyNumberFormat="1" applyFont="1" applyFill="1" applyBorder="1" applyAlignment="1">
      <alignment horizontal="left" vertical="center"/>
    </xf>
    <xf numFmtId="49" fontId="3" fillId="2" borderId="35" xfId="0" applyNumberFormat="1" applyFont="1" applyFill="1" applyBorder="1" applyAlignment="1">
      <alignment horizontal="left" vertical="center"/>
    </xf>
    <xf numFmtId="49" fontId="3" fillId="2" borderId="36" xfId="0" applyNumberFormat="1" applyFont="1" applyFill="1" applyBorder="1" applyAlignment="1">
      <alignment horizontal="left" vertical="center"/>
    </xf>
    <xf numFmtId="0" fontId="17" fillId="2" borderId="24" xfId="0" applyFont="1" applyFill="1" applyBorder="1" applyAlignment="1">
      <alignment horizontal="center" vertical="center"/>
    </xf>
    <xf numFmtId="0" fontId="17" fillId="2" borderId="14" xfId="0" applyFont="1" applyFill="1" applyBorder="1" applyAlignment="1">
      <alignment horizontal="center" vertical="center"/>
    </xf>
    <xf numFmtId="0" fontId="17" fillId="2" borderId="18" xfId="0" applyFont="1" applyFill="1" applyBorder="1" applyAlignment="1">
      <alignment horizontal="center" vertical="center"/>
    </xf>
    <xf numFmtId="0" fontId="17" fillId="2" borderId="20" xfId="0" applyFont="1" applyFill="1" applyBorder="1" applyAlignment="1">
      <alignment horizontal="center" vertical="center"/>
    </xf>
    <xf numFmtId="3" fontId="17" fillId="2" borderId="19" xfId="0" applyNumberFormat="1" applyFont="1" applyFill="1" applyBorder="1" applyAlignment="1">
      <alignment horizontal="center" vertical="center" wrapText="1"/>
    </xf>
    <xf numFmtId="3" fontId="17" fillId="2" borderId="15" xfId="0" applyNumberFormat="1" applyFont="1" applyFill="1" applyBorder="1" applyAlignment="1">
      <alignment horizontal="center" vertical="center" wrapText="1"/>
    </xf>
    <xf numFmtId="0" fontId="17" fillId="2" borderId="9"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10" xfId="0" applyFont="1" applyFill="1" applyBorder="1" applyAlignment="1">
      <alignment horizontal="center" vertical="center"/>
    </xf>
    <xf numFmtId="0" fontId="4" fillId="0" borderId="26" xfId="0" applyFont="1" applyBorder="1" applyAlignment="1">
      <alignment horizontal="left" vertical="center" wrapText="1"/>
    </xf>
    <xf numFmtId="49" fontId="4" fillId="0" borderId="26" xfId="0" applyNumberFormat="1" applyFont="1" applyBorder="1" applyAlignment="1">
      <alignment horizontal="center" vertical="center"/>
    </xf>
    <xf numFmtId="49" fontId="4" fillId="0" borderId="26" xfId="0" applyNumberFormat="1" applyFont="1" applyBorder="1" applyAlignment="1">
      <alignment vertical="top" wrapText="1"/>
    </xf>
    <xf numFmtId="49" fontId="4" fillId="0" borderId="30" xfId="0" applyNumberFormat="1" applyFont="1" applyBorder="1" applyAlignment="1">
      <alignment horizontal="left" vertical="top" wrapText="1"/>
    </xf>
    <xf numFmtId="49" fontId="4" fillId="0" borderId="35" xfId="0" applyNumberFormat="1" applyFont="1" applyBorder="1" applyAlignment="1">
      <alignment horizontal="left" vertical="top" wrapText="1"/>
    </xf>
    <xf numFmtId="49" fontId="4" fillId="0" borderId="36" xfId="0" applyNumberFormat="1" applyFont="1" applyBorder="1" applyAlignment="1">
      <alignment horizontal="left" vertical="top" wrapText="1"/>
    </xf>
    <xf numFmtId="49" fontId="4" fillId="0" borderId="26" xfId="0" quotePrefix="1" applyNumberFormat="1" applyFont="1" applyBorder="1" applyAlignment="1">
      <alignment horizontal="left" vertical="top" wrapText="1"/>
    </xf>
    <xf numFmtId="0" fontId="4" fillId="0" borderId="30" xfId="0" applyFont="1" applyBorder="1" applyAlignment="1">
      <alignment horizontal="left" vertical="top" wrapText="1"/>
    </xf>
    <xf numFmtId="0" fontId="4" fillId="0" borderId="35" xfId="0" applyFont="1" applyBorder="1" applyAlignment="1">
      <alignment horizontal="left" vertical="top" wrapText="1"/>
    </xf>
    <xf numFmtId="0" fontId="4" fillId="0" borderId="36" xfId="0" applyFont="1" applyBorder="1" applyAlignment="1">
      <alignment horizontal="left" vertical="top" wrapText="1"/>
    </xf>
    <xf numFmtId="0" fontId="4" fillId="0" borderId="26" xfId="0" applyFont="1" applyBorder="1" applyAlignment="1">
      <alignment horizontal="left" vertical="top" wrapText="1"/>
    </xf>
    <xf numFmtId="49" fontId="7" fillId="2" borderId="26" xfId="0" applyNumberFormat="1" applyFont="1" applyFill="1" applyBorder="1" applyAlignment="1">
      <alignment horizontal="center" vertical="center"/>
    </xf>
    <xf numFmtId="49" fontId="4" fillId="0" borderId="24" xfId="0" applyNumberFormat="1" applyFont="1" applyBorder="1" applyAlignment="1">
      <alignment horizontal="justify" vertical="top" wrapText="1"/>
    </xf>
    <xf numFmtId="49" fontId="4" fillId="0" borderId="37" xfId="0" applyNumberFormat="1" applyFont="1" applyBorder="1" applyAlignment="1">
      <alignment horizontal="justify" vertical="top" wrapText="1"/>
    </xf>
    <xf numFmtId="49" fontId="4" fillId="0" borderId="25" xfId="0" applyNumberFormat="1" applyFont="1" applyBorder="1" applyAlignment="1">
      <alignment horizontal="justify" vertical="top" wrapText="1"/>
    </xf>
    <xf numFmtId="49" fontId="4" fillId="0" borderId="39" xfId="0" applyNumberFormat="1" applyFont="1" applyBorder="1" applyAlignment="1">
      <alignment horizontal="justify" vertical="top" wrapText="1"/>
    </xf>
    <xf numFmtId="49" fontId="4" fillId="0" borderId="0" xfId="0" applyNumberFormat="1" applyFont="1" applyAlignment="1">
      <alignment horizontal="justify" vertical="top" wrapText="1"/>
    </xf>
    <xf numFmtId="49" fontId="4" fillId="0" borderId="40" xfId="0" applyNumberFormat="1" applyFont="1" applyBorder="1" applyAlignment="1">
      <alignment horizontal="justify" vertical="top" wrapText="1"/>
    </xf>
    <xf numFmtId="49" fontId="4" fillId="0" borderId="14" xfId="0" applyNumberFormat="1" applyFont="1" applyBorder="1" applyAlignment="1">
      <alignment horizontal="justify" vertical="top" wrapText="1"/>
    </xf>
    <xf numFmtId="49" fontId="4" fillId="0" borderId="38" xfId="0" applyNumberFormat="1" applyFont="1" applyBorder="1" applyAlignment="1">
      <alignment horizontal="justify" vertical="top" wrapText="1"/>
    </xf>
    <xf numFmtId="49" fontId="4" fillId="0" borderId="41" xfId="0" applyNumberFormat="1" applyFont="1" applyBorder="1" applyAlignment="1">
      <alignment horizontal="justify" vertical="top" wrapText="1"/>
    </xf>
    <xf numFmtId="0" fontId="4" fillId="0" borderId="24" xfId="0" applyFont="1" applyBorder="1" applyAlignment="1">
      <alignment horizontal="justify" vertical="top" wrapText="1"/>
    </xf>
    <xf numFmtId="0" fontId="4" fillId="0" borderId="37" xfId="0" applyFont="1" applyBorder="1" applyAlignment="1">
      <alignment horizontal="justify" vertical="top" wrapText="1"/>
    </xf>
    <xf numFmtId="0" fontId="4" fillId="0" borderId="25" xfId="0" applyFont="1" applyBorder="1" applyAlignment="1">
      <alignment horizontal="justify" vertical="top" wrapText="1"/>
    </xf>
    <xf numFmtId="0" fontId="4" fillId="0" borderId="39" xfId="0" applyFont="1" applyBorder="1" applyAlignment="1">
      <alignment horizontal="justify" vertical="top" wrapText="1"/>
    </xf>
    <xf numFmtId="0" fontId="4" fillId="0" borderId="0" xfId="0" applyFont="1" applyAlignment="1">
      <alignment horizontal="justify" vertical="top" wrapText="1"/>
    </xf>
    <xf numFmtId="0" fontId="4" fillId="0" borderId="40" xfId="0" applyFont="1" applyBorder="1" applyAlignment="1">
      <alignment horizontal="justify" vertical="top" wrapText="1"/>
    </xf>
    <xf numFmtId="0" fontId="4" fillId="0" borderId="14" xfId="0" applyFont="1" applyBorder="1" applyAlignment="1">
      <alignment horizontal="justify" vertical="top" wrapText="1"/>
    </xf>
    <xf numFmtId="0" fontId="4" fillId="0" borderId="38" xfId="0" applyFont="1" applyBorder="1" applyAlignment="1">
      <alignment horizontal="justify" vertical="top" wrapText="1"/>
    </xf>
    <xf numFmtId="0" fontId="4" fillId="0" borderId="41" xfId="0" applyFont="1" applyBorder="1" applyAlignment="1">
      <alignment horizontal="justify" vertical="top" wrapText="1"/>
    </xf>
    <xf numFmtId="0" fontId="4" fillId="0" borderId="24" xfId="0" applyFont="1" applyBorder="1" applyAlignment="1">
      <alignment horizontal="left" vertical="top" wrapText="1"/>
    </xf>
    <xf numFmtId="0" fontId="4" fillId="0" borderId="37" xfId="0" applyFont="1" applyBorder="1" applyAlignment="1">
      <alignment horizontal="left" vertical="top" wrapText="1"/>
    </xf>
    <xf numFmtId="0" fontId="4" fillId="0" borderId="25" xfId="0" applyFont="1" applyBorder="1" applyAlignment="1">
      <alignment horizontal="left" vertical="top" wrapText="1"/>
    </xf>
    <xf numFmtId="0" fontId="4" fillId="0" borderId="39" xfId="0" applyFont="1" applyBorder="1" applyAlignment="1">
      <alignment horizontal="left" vertical="top" wrapText="1"/>
    </xf>
    <xf numFmtId="0" fontId="4" fillId="0" borderId="0" xfId="0" applyFont="1" applyAlignment="1">
      <alignment horizontal="left" vertical="top" wrapText="1"/>
    </xf>
    <xf numFmtId="0" fontId="4" fillId="0" borderId="40" xfId="0" applyFont="1" applyBorder="1" applyAlignment="1">
      <alignment horizontal="left" vertical="top" wrapText="1"/>
    </xf>
    <xf numFmtId="0" fontId="4" fillId="0" borderId="14" xfId="0" applyFont="1" applyBorder="1" applyAlignment="1">
      <alignment horizontal="left" vertical="top" wrapText="1"/>
    </xf>
    <xf numFmtId="0" fontId="4" fillId="0" borderId="38" xfId="0" applyFont="1" applyBorder="1" applyAlignment="1">
      <alignment horizontal="left" vertical="top" wrapText="1"/>
    </xf>
    <xf numFmtId="0" fontId="4" fillId="0" borderId="41" xfId="0" applyFont="1" applyBorder="1" applyAlignment="1">
      <alignment horizontal="left" vertical="top" wrapText="1"/>
    </xf>
    <xf numFmtId="49" fontId="4" fillId="0" borderId="26" xfId="0" applyNumberFormat="1" applyFont="1" applyBorder="1" applyAlignment="1">
      <alignment horizontal="center" vertical="top"/>
    </xf>
    <xf numFmtId="49" fontId="4" fillId="0" borderId="31" xfId="0" applyNumberFormat="1" applyFont="1" applyBorder="1" applyAlignment="1">
      <alignment horizontal="center" vertical="top"/>
    </xf>
    <xf numFmtId="49" fontId="4" fillId="0" borderId="42" xfId="0" applyNumberFormat="1" applyFont="1" applyBorder="1" applyAlignment="1">
      <alignment horizontal="center" vertical="top"/>
    </xf>
    <xf numFmtId="49" fontId="4" fillId="0" borderId="32" xfId="0" applyNumberFormat="1" applyFont="1" applyBorder="1" applyAlignment="1">
      <alignment horizontal="center" vertical="top"/>
    </xf>
    <xf numFmtId="3" fontId="17" fillId="2" borderId="8" xfId="0" applyNumberFormat="1" applyFont="1" applyFill="1" applyBorder="1" applyAlignment="1">
      <alignment horizontal="center" vertical="center" wrapText="1"/>
    </xf>
    <xf numFmtId="3" fontId="17" fillId="2" borderId="7" xfId="0" applyNumberFormat="1" applyFont="1" applyFill="1" applyBorder="1" applyAlignment="1">
      <alignment horizontal="center" vertical="center" wrapText="1"/>
    </xf>
    <xf numFmtId="3" fontId="4" fillId="0" borderId="26" xfId="0" quotePrefix="1" applyNumberFormat="1" applyFont="1" applyBorder="1" applyAlignment="1">
      <alignment horizontal="left" vertical="top" wrapText="1"/>
    </xf>
    <xf numFmtId="3" fontId="4" fillId="0" borderId="26" xfId="0" applyNumberFormat="1" applyFont="1" applyBorder="1" applyAlignment="1">
      <alignment horizontal="left" vertical="top" wrapText="1"/>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31" xfId="0" applyFont="1" applyFill="1" applyBorder="1" applyAlignment="1">
      <alignment horizontal="center" vertical="center" wrapText="1"/>
    </xf>
    <xf numFmtId="0" fontId="3" fillId="2" borderId="32" xfId="0" applyFont="1" applyFill="1" applyBorder="1" applyAlignment="1">
      <alignment horizontal="center" vertical="center" wrapText="1"/>
    </xf>
    <xf numFmtId="3" fontId="4" fillId="0" borderId="26" xfId="0" applyNumberFormat="1" applyFont="1" applyBorder="1" applyAlignment="1">
      <alignment horizontal="center" vertical="top"/>
    </xf>
    <xf numFmtId="0" fontId="3" fillId="2" borderId="17"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20" xfId="0" applyFont="1" applyFill="1" applyBorder="1" applyAlignment="1">
      <alignment horizontal="center" vertical="center"/>
    </xf>
    <xf numFmtId="3" fontId="3" fillId="2" borderId="8" xfId="0" applyNumberFormat="1" applyFont="1" applyFill="1" applyBorder="1" applyAlignment="1">
      <alignment horizontal="center" vertical="center" wrapText="1"/>
    </xf>
    <xf numFmtId="3" fontId="3" fillId="2" borderId="7" xfId="0" applyNumberFormat="1" applyFont="1" applyFill="1" applyBorder="1" applyAlignment="1">
      <alignment horizontal="center" vertical="center" wrapText="1"/>
    </xf>
    <xf numFmtId="3" fontId="4" fillId="0" borderId="24" xfId="0" applyNumberFormat="1" applyFont="1" applyBorder="1" applyAlignment="1">
      <alignment horizontal="justify" vertical="top" wrapText="1"/>
    </xf>
    <xf numFmtId="3" fontId="4" fillId="0" borderId="37" xfId="0" applyNumberFormat="1" applyFont="1" applyBorder="1" applyAlignment="1">
      <alignment horizontal="justify" vertical="top" wrapText="1"/>
    </xf>
    <xf numFmtId="3" fontId="4" fillId="0" borderId="25" xfId="0" applyNumberFormat="1" applyFont="1" applyBorder="1" applyAlignment="1">
      <alignment horizontal="justify" vertical="top" wrapText="1"/>
    </xf>
    <xf numFmtId="3" fontId="4" fillId="0" borderId="39" xfId="0" applyNumberFormat="1" applyFont="1" applyBorder="1" applyAlignment="1">
      <alignment horizontal="justify" vertical="top" wrapText="1"/>
    </xf>
    <xf numFmtId="3" fontId="4" fillId="0" borderId="0" xfId="0" applyNumberFormat="1" applyFont="1" applyAlignment="1">
      <alignment horizontal="justify" vertical="top" wrapText="1"/>
    </xf>
    <xf numFmtId="3" fontId="4" fillId="0" borderId="40" xfId="0" applyNumberFormat="1" applyFont="1" applyBorder="1" applyAlignment="1">
      <alignment horizontal="justify" vertical="top" wrapText="1"/>
    </xf>
    <xf numFmtId="3" fontId="4" fillId="0" borderId="14" xfId="0" applyNumberFormat="1" applyFont="1" applyBorder="1" applyAlignment="1">
      <alignment horizontal="justify" vertical="top" wrapText="1"/>
    </xf>
    <xf numFmtId="3" fontId="4" fillId="0" borderId="38" xfId="0" applyNumberFormat="1" applyFont="1" applyBorder="1" applyAlignment="1">
      <alignment horizontal="justify" vertical="top" wrapText="1"/>
    </xf>
    <xf numFmtId="3" fontId="4" fillId="0" borderId="41" xfId="0" applyNumberFormat="1" applyFont="1" applyBorder="1" applyAlignment="1">
      <alignment horizontal="justify" vertical="top" wrapText="1"/>
    </xf>
    <xf numFmtId="3" fontId="3" fillId="2" borderId="19" xfId="0" applyNumberFormat="1" applyFont="1" applyFill="1" applyBorder="1" applyAlignment="1">
      <alignment horizontal="center" vertical="center" wrapText="1"/>
    </xf>
    <xf numFmtId="3" fontId="3" fillId="2" borderId="15" xfId="0" applyNumberFormat="1" applyFont="1" applyFill="1" applyBorder="1" applyAlignment="1">
      <alignment horizontal="center" vertical="center" wrapText="1"/>
    </xf>
    <xf numFmtId="49" fontId="4" fillId="0" borderId="26" xfId="0" applyNumberFormat="1" applyFont="1" applyBorder="1" applyAlignment="1">
      <alignment horizontal="justify" vertical="top" wrapText="1"/>
    </xf>
    <xf numFmtId="49" fontId="4" fillId="0" borderId="30" xfId="0" applyNumberFormat="1" applyFont="1" applyBorder="1" applyAlignment="1">
      <alignment horizontal="justify" vertical="top" wrapText="1"/>
    </xf>
    <xf numFmtId="49" fontId="4" fillId="0" borderId="35" xfId="0" applyNumberFormat="1" applyFont="1" applyBorder="1" applyAlignment="1">
      <alignment horizontal="justify" vertical="top" wrapText="1"/>
    </xf>
    <xf numFmtId="49" fontId="4" fillId="0" borderId="36" xfId="0" applyNumberFormat="1" applyFont="1" applyBorder="1" applyAlignment="1">
      <alignment horizontal="justify" vertical="top" wrapText="1"/>
    </xf>
    <xf numFmtId="49" fontId="4" fillId="0" borderId="30" xfId="0" applyNumberFormat="1" applyFont="1" applyBorder="1" applyAlignment="1">
      <alignment horizontal="left" vertical="center" wrapText="1"/>
    </xf>
    <xf numFmtId="49" fontId="4" fillId="0" borderId="35" xfId="0" applyNumberFormat="1" applyFont="1" applyBorder="1" applyAlignment="1">
      <alignment horizontal="left" vertical="center" wrapText="1"/>
    </xf>
    <xf numFmtId="49" fontId="4" fillId="0" borderId="36" xfId="0" applyNumberFormat="1" applyFont="1" applyBorder="1" applyAlignment="1">
      <alignment horizontal="left" vertical="center" wrapText="1"/>
    </xf>
    <xf numFmtId="0" fontId="16" fillId="0" borderId="0" xfId="0" applyFont="1" applyAlignment="1">
      <alignment horizontal="center" vertical="center"/>
    </xf>
    <xf numFmtId="4" fontId="11" fillId="0" borderId="0" xfId="0" applyNumberFormat="1" applyFont="1" applyAlignment="1">
      <alignment horizontal="center" vertical="center"/>
    </xf>
    <xf numFmtId="0" fontId="3" fillId="2" borderId="11" xfId="0" applyFont="1" applyFill="1" applyBorder="1" applyAlignment="1">
      <alignment horizontal="center" vertical="center"/>
    </xf>
    <xf numFmtId="0" fontId="7" fillId="2" borderId="26" xfId="0" applyFont="1" applyFill="1" applyBorder="1" applyAlignment="1">
      <alignment horizontal="center" vertical="center"/>
    </xf>
    <xf numFmtId="0" fontId="4" fillId="0" borderId="0" xfId="0" applyFont="1" applyAlignment="1">
      <alignment horizontal="center" vertical="center"/>
    </xf>
    <xf numFmtId="0" fontId="3" fillId="2" borderId="24"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7" xfId="0" applyFont="1" applyFill="1" applyBorder="1" applyAlignment="1">
      <alignment horizontal="center" vertical="center"/>
    </xf>
  </cellXfs>
  <cellStyles count="2">
    <cellStyle name="Hiperveza" xfId="1" builtinId="8"/>
    <cellStyle name="Normalno"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133350</xdr:colOff>
      <xdr:row>4</xdr:row>
      <xdr:rowOff>47625</xdr:rowOff>
    </xdr:to>
    <xdr:pic>
      <xdr:nvPicPr>
        <xdr:cNvPr id="231540" name="Picture 1">
          <a:extLst>
            <a:ext uri="{FF2B5EF4-FFF2-40B4-BE49-F238E27FC236}">
              <a16:creationId xmlns:a16="http://schemas.microsoft.com/office/drawing/2014/main" id="{00000000-0008-0000-0000-0000748803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7175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6"/>
  <sheetViews>
    <sheetView tabSelected="1" workbookViewId="0">
      <selection activeCell="T17" sqref="T17"/>
    </sheetView>
  </sheetViews>
  <sheetFormatPr defaultRowHeight="12.75" x14ac:dyDescent="0.2"/>
  <cols>
    <col min="1" max="4" width="9.140625" style="1"/>
    <col min="5" max="5" width="3.28515625" style="1" customWidth="1"/>
    <col min="6" max="8" width="9.140625" style="1"/>
    <col min="9" max="9" width="10.42578125" style="1" customWidth="1"/>
    <col min="10" max="16384" width="9.140625" style="1"/>
  </cols>
  <sheetData>
    <row r="1" spans="1:6" ht="15.75" x14ac:dyDescent="0.25">
      <c r="A1" s="10"/>
      <c r="F1" s="11"/>
    </row>
    <row r="2" spans="1:6" ht="15.75" x14ac:dyDescent="0.25">
      <c r="A2" s="10"/>
      <c r="F2" s="11"/>
    </row>
    <row r="17" spans="1:15" ht="20.25" x14ac:dyDescent="0.3">
      <c r="A17" s="142" t="s">
        <v>180</v>
      </c>
      <c r="B17" s="142"/>
      <c r="C17" s="142"/>
      <c r="D17" s="142"/>
      <c r="E17" s="142"/>
      <c r="F17" s="142"/>
      <c r="G17" s="142"/>
      <c r="H17" s="142"/>
      <c r="I17" s="142"/>
      <c r="J17" s="142"/>
      <c r="K17" s="142"/>
      <c r="L17" s="142"/>
      <c r="M17" s="142"/>
      <c r="N17" s="142"/>
      <c r="O17" s="142"/>
    </row>
    <row r="18" spans="1:15" ht="22.5" customHeight="1" x14ac:dyDescent="0.2">
      <c r="A18" s="143" t="s">
        <v>151</v>
      </c>
      <c r="B18" s="143"/>
      <c r="C18" s="143"/>
      <c r="D18" s="143"/>
      <c r="E18" s="143"/>
      <c r="F18" s="143"/>
      <c r="G18" s="143"/>
      <c r="H18" s="143"/>
      <c r="I18" s="143"/>
      <c r="J18" s="143"/>
      <c r="K18" s="143"/>
      <c r="L18" s="143"/>
      <c r="M18" s="143"/>
      <c r="N18" s="143"/>
      <c r="O18" s="143"/>
    </row>
    <row r="36" spans="1:15" ht="19.5" customHeight="1" x14ac:dyDescent="0.2">
      <c r="A36" s="144" t="s">
        <v>181</v>
      </c>
      <c r="B36" s="144"/>
      <c r="C36" s="144"/>
      <c r="D36" s="144"/>
      <c r="E36" s="144"/>
      <c r="F36" s="144"/>
      <c r="G36" s="144"/>
      <c r="H36" s="144"/>
      <c r="I36" s="144"/>
      <c r="J36" s="144"/>
      <c r="K36" s="144"/>
      <c r="L36" s="144"/>
      <c r="M36" s="144"/>
      <c r="N36" s="144"/>
      <c r="O36" s="144"/>
    </row>
  </sheetData>
  <sheetProtection algorithmName="SHA-512" hashValue="BobYFwemo6OSX93PkSknb36GqRaU4qPJYJSRry7LDk1fZH/xxNRy7hp089DQaIOUa1FUefERNWXWH1IDsHNgHA==" saltValue="KngIWc5CQPBRb/oZTeeaFg==" spinCount="100000" sheet="1" objects="1" scenarios="1"/>
  <mergeCells count="3">
    <mergeCell ref="A17:O17"/>
    <mergeCell ref="A18:O18"/>
    <mergeCell ref="A36:O36"/>
  </mergeCells>
  <phoneticPr fontId="1" type="noConversion"/>
  <pageMargins left="0.94488188976377963" right="0.55118110236220474" top="0.98425196850393704" bottom="0.59055118110236227" header="0.51181102362204722" footer="0.51181102362204722"/>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51"/>
  <sheetViews>
    <sheetView zoomScaleNormal="100" workbookViewId="0">
      <selection activeCell="P21" sqref="P21"/>
    </sheetView>
  </sheetViews>
  <sheetFormatPr defaultRowHeight="12.75" x14ac:dyDescent="0.2"/>
  <cols>
    <col min="1" max="1" width="4.7109375" style="5" customWidth="1"/>
    <col min="2" max="2" width="22.7109375" style="5" customWidth="1"/>
    <col min="3" max="3" width="29.7109375" style="5" customWidth="1"/>
    <col min="4" max="4" width="9" style="19" customWidth="1"/>
    <col min="5" max="9" width="9.7109375" style="2" customWidth="1"/>
    <col min="10" max="10" width="10.140625" style="2" customWidth="1"/>
    <col min="11" max="15" width="9.7109375" style="2" customWidth="1"/>
    <col min="16" max="16" width="10.140625" style="2" customWidth="1"/>
    <col min="17" max="16384" width="9.140625" style="2"/>
  </cols>
  <sheetData>
    <row r="1" spans="1:21" s="16" customFormat="1" ht="20.100000000000001" customHeight="1" x14ac:dyDescent="0.2">
      <c r="A1" s="14" t="s">
        <v>7</v>
      </c>
      <c r="B1" s="15" t="s">
        <v>11</v>
      </c>
      <c r="C1" s="15"/>
      <c r="D1" s="18"/>
      <c r="E1" s="15"/>
      <c r="G1" s="15"/>
      <c r="H1" s="15"/>
      <c r="I1" s="15"/>
      <c r="K1" s="15"/>
      <c r="M1" s="15"/>
      <c r="N1" s="15"/>
      <c r="O1" s="15"/>
      <c r="Q1" s="98"/>
      <c r="R1" s="98"/>
      <c r="S1" s="98"/>
      <c r="T1" s="98"/>
      <c r="U1" s="98"/>
    </row>
    <row r="2" spans="1:21" s="3" customFormat="1" ht="9.9499999999999993" customHeight="1" x14ac:dyDescent="0.2">
      <c r="A2" s="12"/>
      <c r="B2" s="13"/>
      <c r="C2" s="13"/>
      <c r="D2" s="19"/>
      <c r="E2" s="2"/>
      <c r="F2" s="2"/>
      <c r="G2" s="2"/>
      <c r="H2" s="2"/>
      <c r="I2" s="2"/>
      <c r="K2" s="2"/>
      <c r="L2" s="2"/>
      <c r="M2" s="2"/>
      <c r="N2" s="2"/>
      <c r="O2" s="2"/>
      <c r="Q2" s="2"/>
      <c r="R2" s="2"/>
      <c r="S2" s="2"/>
      <c r="T2" s="2"/>
      <c r="U2" s="2"/>
    </row>
    <row r="3" spans="1:21" s="3" customFormat="1" ht="15" customHeight="1" x14ac:dyDescent="0.2">
      <c r="A3" s="161" t="s">
        <v>170</v>
      </c>
      <c r="B3" s="162"/>
      <c r="C3" s="162"/>
      <c r="D3" s="162"/>
      <c r="E3" s="162"/>
      <c r="F3" s="162"/>
      <c r="G3" s="162"/>
      <c r="H3" s="162"/>
      <c r="I3" s="162"/>
      <c r="J3" s="163"/>
      <c r="K3" s="147" t="s">
        <v>161</v>
      </c>
      <c r="L3" s="148"/>
      <c r="M3" s="148"/>
      <c r="N3" s="148"/>
      <c r="O3" s="148"/>
      <c r="P3" s="149"/>
      <c r="Q3" s="2"/>
      <c r="R3" s="2"/>
      <c r="S3" s="2"/>
      <c r="T3" s="2"/>
      <c r="U3" s="2"/>
    </row>
    <row r="4" spans="1:21" s="3" customFormat="1" ht="18.75" customHeight="1" x14ac:dyDescent="0.2">
      <c r="A4" s="167" t="s">
        <v>14</v>
      </c>
      <c r="B4" s="169" t="s">
        <v>18</v>
      </c>
      <c r="C4" s="169" t="s">
        <v>20</v>
      </c>
      <c r="D4" s="171" t="s">
        <v>19</v>
      </c>
      <c r="E4" s="173" t="s">
        <v>13</v>
      </c>
      <c r="F4" s="174"/>
      <c r="G4" s="174"/>
      <c r="H4" s="174"/>
      <c r="I4" s="175"/>
      <c r="J4" s="145" t="s">
        <v>152</v>
      </c>
      <c r="K4" s="173" t="s">
        <v>13</v>
      </c>
      <c r="L4" s="174"/>
      <c r="M4" s="174"/>
      <c r="N4" s="174"/>
      <c r="O4" s="175"/>
      <c r="P4" s="145" t="s">
        <v>152</v>
      </c>
      <c r="Q4" s="2"/>
      <c r="R4" s="2"/>
      <c r="S4" s="2"/>
      <c r="T4" s="2"/>
      <c r="U4" s="2"/>
    </row>
    <row r="5" spans="1:21" s="3" customFormat="1" ht="36.75" customHeight="1" x14ac:dyDescent="0.2">
      <c r="A5" s="168"/>
      <c r="B5" s="170"/>
      <c r="C5" s="170"/>
      <c r="D5" s="172"/>
      <c r="E5" s="30" t="s">
        <v>66</v>
      </c>
      <c r="F5" s="17" t="s">
        <v>67</v>
      </c>
      <c r="G5" s="17" t="s">
        <v>68</v>
      </c>
      <c r="H5" s="17" t="s">
        <v>69</v>
      </c>
      <c r="I5" s="22" t="s">
        <v>70</v>
      </c>
      <c r="J5" s="146"/>
      <c r="K5" s="30" t="s">
        <v>66</v>
      </c>
      <c r="L5" s="17" t="s">
        <v>67</v>
      </c>
      <c r="M5" s="17" t="s">
        <v>68</v>
      </c>
      <c r="N5" s="17" t="s">
        <v>69</v>
      </c>
      <c r="O5" s="22" t="s">
        <v>70</v>
      </c>
      <c r="P5" s="146"/>
      <c r="Q5" s="2"/>
      <c r="R5" s="2"/>
      <c r="S5" s="2"/>
      <c r="T5" s="2"/>
      <c r="U5" s="2"/>
    </row>
    <row r="6" spans="1:21" s="3" customFormat="1" ht="79.5" customHeight="1" x14ac:dyDescent="0.2">
      <c r="A6" s="47" t="s">
        <v>7</v>
      </c>
      <c r="B6" s="48" t="s">
        <v>24</v>
      </c>
      <c r="C6" s="49" t="s">
        <v>25</v>
      </c>
      <c r="D6" s="50" t="s">
        <v>96</v>
      </c>
      <c r="E6" s="31">
        <v>40000</v>
      </c>
      <c r="F6" s="42">
        <v>0</v>
      </c>
      <c r="G6" s="42">
        <v>0</v>
      </c>
      <c r="H6" s="42">
        <v>0</v>
      </c>
      <c r="I6" s="43">
        <v>0</v>
      </c>
      <c r="J6" s="70">
        <f t="shared" ref="J6:J7" si="0">SUM(E6:I6)</f>
        <v>40000</v>
      </c>
      <c r="K6" s="31">
        <v>20000</v>
      </c>
      <c r="L6" s="42">
        <v>0</v>
      </c>
      <c r="M6" s="42">
        <v>0</v>
      </c>
      <c r="N6" s="42">
        <v>0</v>
      </c>
      <c r="O6" s="43">
        <v>0</v>
      </c>
      <c r="P6" s="70">
        <f t="shared" ref="P6:P18" si="1">SUM(K6:O6)</f>
        <v>20000</v>
      </c>
      <c r="Q6" s="2"/>
      <c r="R6" s="2"/>
      <c r="S6" s="2"/>
      <c r="T6" s="2"/>
      <c r="U6" s="2"/>
    </row>
    <row r="7" spans="1:21" s="3" customFormat="1" ht="79.5" customHeight="1" x14ac:dyDescent="0.2">
      <c r="A7" s="47" t="s">
        <v>8</v>
      </c>
      <c r="B7" s="48" t="s">
        <v>37</v>
      </c>
      <c r="C7" s="49" t="s">
        <v>27</v>
      </c>
      <c r="D7" s="50" t="s">
        <v>97</v>
      </c>
      <c r="E7" s="66">
        <v>1272</v>
      </c>
      <c r="F7" s="67">
        <v>1908</v>
      </c>
      <c r="G7" s="68">
        <v>0</v>
      </c>
      <c r="H7" s="68">
        <v>0</v>
      </c>
      <c r="I7" s="69">
        <v>0</v>
      </c>
      <c r="J7" s="71">
        <f t="shared" si="0"/>
        <v>3180</v>
      </c>
      <c r="K7" s="66">
        <v>1272</v>
      </c>
      <c r="L7" s="67">
        <v>1908</v>
      </c>
      <c r="M7" s="68">
        <v>0</v>
      </c>
      <c r="N7" s="68">
        <v>0</v>
      </c>
      <c r="O7" s="69">
        <v>0</v>
      </c>
      <c r="P7" s="71">
        <f t="shared" si="1"/>
        <v>3180</v>
      </c>
      <c r="Q7" s="2"/>
      <c r="R7" s="2"/>
      <c r="S7" s="2"/>
      <c r="T7" s="2"/>
      <c r="U7" s="2"/>
    </row>
    <row r="8" spans="1:21" s="3" customFormat="1" ht="79.5" customHeight="1" x14ac:dyDescent="0.2">
      <c r="A8" s="47" t="s">
        <v>0</v>
      </c>
      <c r="B8" s="48" t="s">
        <v>87</v>
      </c>
      <c r="C8" s="49" t="s">
        <v>115</v>
      </c>
      <c r="D8" s="50" t="s">
        <v>98</v>
      </c>
      <c r="E8" s="37">
        <f>7000*0.6</f>
        <v>4200</v>
      </c>
      <c r="F8" s="38">
        <f>7000*0.4</f>
        <v>2800</v>
      </c>
      <c r="G8" s="44">
        <v>0</v>
      </c>
      <c r="H8" s="38">
        <v>2000</v>
      </c>
      <c r="I8" s="45">
        <v>0</v>
      </c>
      <c r="J8" s="72">
        <f>SUM(E8:I8)</f>
        <v>9000</v>
      </c>
      <c r="K8" s="37">
        <f>7000*0.6</f>
        <v>4200</v>
      </c>
      <c r="L8" s="38">
        <f>7000*0.4</f>
        <v>2800</v>
      </c>
      <c r="M8" s="44">
        <v>0</v>
      </c>
      <c r="N8" s="38">
        <v>2000</v>
      </c>
      <c r="O8" s="45">
        <v>0</v>
      </c>
      <c r="P8" s="72">
        <f>SUM(K8:O8)</f>
        <v>9000</v>
      </c>
      <c r="Q8" s="2"/>
      <c r="R8" s="2"/>
      <c r="S8" s="2"/>
      <c r="T8" s="2"/>
      <c r="U8" s="2"/>
    </row>
    <row r="9" spans="1:21" s="3" customFormat="1" ht="79.5" customHeight="1" x14ac:dyDescent="0.2">
      <c r="A9" s="47" t="s">
        <v>1</v>
      </c>
      <c r="B9" s="48" t="s">
        <v>108</v>
      </c>
      <c r="C9" s="65" t="s">
        <v>109</v>
      </c>
      <c r="D9" s="50" t="s">
        <v>98</v>
      </c>
      <c r="E9" s="119">
        <v>0</v>
      </c>
      <c r="F9" s="68">
        <v>0</v>
      </c>
      <c r="G9" s="68">
        <v>0</v>
      </c>
      <c r="H9" s="68">
        <v>0</v>
      </c>
      <c r="I9" s="69">
        <v>0</v>
      </c>
      <c r="J9" s="71">
        <f t="shared" ref="J9" si="2">SUM(E9:I9)</f>
        <v>0</v>
      </c>
      <c r="K9" s="119">
        <v>0</v>
      </c>
      <c r="L9" s="68">
        <v>0</v>
      </c>
      <c r="M9" s="68">
        <v>0</v>
      </c>
      <c r="N9" s="68">
        <v>0</v>
      </c>
      <c r="O9" s="69">
        <v>0</v>
      </c>
      <c r="P9" s="71">
        <f t="shared" si="1"/>
        <v>0</v>
      </c>
      <c r="Q9" s="2"/>
      <c r="R9" s="2"/>
      <c r="S9" s="2"/>
      <c r="T9" s="2"/>
      <c r="U9" s="2"/>
    </row>
    <row r="10" spans="1:21" s="3" customFormat="1" ht="79.5" customHeight="1" x14ac:dyDescent="0.2">
      <c r="A10" s="47" t="s">
        <v>2</v>
      </c>
      <c r="B10" s="48" t="s">
        <v>107</v>
      </c>
      <c r="C10" s="49" t="s">
        <v>116</v>
      </c>
      <c r="D10" s="50" t="s">
        <v>96</v>
      </c>
      <c r="E10" s="120">
        <v>0</v>
      </c>
      <c r="F10" s="44">
        <v>0</v>
      </c>
      <c r="G10" s="44">
        <v>0</v>
      </c>
      <c r="H10" s="44">
        <v>0</v>
      </c>
      <c r="I10" s="121">
        <v>0</v>
      </c>
      <c r="J10" s="72">
        <f>SUM(E10:I10)</f>
        <v>0</v>
      </c>
      <c r="K10" s="120">
        <v>0</v>
      </c>
      <c r="L10" s="44">
        <v>0</v>
      </c>
      <c r="M10" s="44">
        <v>0</v>
      </c>
      <c r="N10" s="44">
        <v>0</v>
      </c>
      <c r="O10" s="121">
        <v>0</v>
      </c>
      <c r="P10" s="72">
        <f>SUM(K10:O10)</f>
        <v>0</v>
      </c>
      <c r="Q10" s="2"/>
      <c r="R10" s="2"/>
      <c r="S10" s="2"/>
      <c r="T10" s="2"/>
      <c r="U10" s="2"/>
    </row>
    <row r="11" spans="1:21" s="3" customFormat="1" ht="79.5" customHeight="1" x14ac:dyDescent="0.2">
      <c r="A11" s="47" t="s">
        <v>3</v>
      </c>
      <c r="B11" s="48" t="s">
        <v>28</v>
      </c>
      <c r="C11" s="49" t="s">
        <v>127</v>
      </c>
      <c r="D11" s="50" t="s">
        <v>98</v>
      </c>
      <c r="E11" s="31">
        <v>14000</v>
      </c>
      <c r="F11" s="42">
        <v>0</v>
      </c>
      <c r="G11" s="42">
        <v>0</v>
      </c>
      <c r="H11" s="42">
        <v>0</v>
      </c>
      <c r="I11" s="43">
        <v>0</v>
      </c>
      <c r="J11" s="70">
        <f>SUM(E11:I11)</f>
        <v>14000</v>
      </c>
      <c r="K11" s="31">
        <v>14000</v>
      </c>
      <c r="L11" s="42">
        <v>0</v>
      </c>
      <c r="M11" s="42">
        <v>0</v>
      </c>
      <c r="N11" s="42">
        <v>0</v>
      </c>
      <c r="O11" s="43">
        <v>0</v>
      </c>
      <c r="P11" s="70">
        <f>SUM(K11:O11)</f>
        <v>14000</v>
      </c>
      <c r="Q11" s="2"/>
      <c r="R11" s="2"/>
      <c r="S11" s="2"/>
      <c r="T11" s="2"/>
      <c r="U11" s="2"/>
    </row>
    <row r="12" spans="1:21" s="3" customFormat="1" ht="79.5" customHeight="1" x14ac:dyDescent="0.2">
      <c r="A12" s="47" t="s">
        <v>12</v>
      </c>
      <c r="B12" s="48" t="s">
        <v>39</v>
      </c>
      <c r="C12" s="49" t="s">
        <v>110</v>
      </c>
      <c r="D12" s="50" t="s">
        <v>98</v>
      </c>
      <c r="E12" s="31">
        <v>3000</v>
      </c>
      <c r="F12" s="42">
        <v>0</v>
      </c>
      <c r="G12" s="42">
        <v>0</v>
      </c>
      <c r="H12" s="32">
        <v>288000</v>
      </c>
      <c r="I12" s="43">
        <v>0</v>
      </c>
      <c r="J12" s="70">
        <f t="shared" ref="J12:J13" si="3">SUM(E12:I12)</f>
        <v>291000</v>
      </c>
      <c r="K12" s="31">
        <v>3000</v>
      </c>
      <c r="L12" s="42">
        <v>0</v>
      </c>
      <c r="M12" s="42">
        <v>0</v>
      </c>
      <c r="N12" s="32">
        <v>288000</v>
      </c>
      <c r="O12" s="43">
        <v>0</v>
      </c>
      <c r="P12" s="70">
        <f t="shared" si="1"/>
        <v>291000</v>
      </c>
      <c r="Q12" s="2"/>
      <c r="R12" s="2"/>
      <c r="S12" s="2"/>
      <c r="T12" s="2"/>
      <c r="U12" s="2"/>
    </row>
    <row r="13" spans="1:21" s="3" customFormat="1" ht="79.5" customHeight="1" x14ac:dyDescent="0.2">
      <c r="A13" s="103" t="s">
        <v>16</v>
      </c>
      <c r="B13" s="95" t="s">
        <v>85</v>
      </c>
      <c r="C13" s="96" t="s">
        <v>86</v>
      </c>
      <c r="D13" s="97" t="s">
        <v>98</v>
      </c>
      <c r="E13" s="122">
        <v>26000</v>
      </c>
      <c r="F13" s="123">
        <v>0</v>
      </c>
      <c r="G13" s="123">
        <v>0</v>
      </c>
      <c r="H13" s="123">
        <v>0</v>
      </c>
      <c r="I13" s="124">
        <v>0</v>
      </c>
      <c r="J13" s="71">
        <f t="shared" si="3"/>
        <v>26000</v>
      </c>
      <c r="K13" s="122">
        <v>0</v>
      </c>
      <c r="L13" s="123">
        <v>0</v>
      </c>
      <c r="M13" s="123">
        <v>0</v>
      </c>
      <c r="N13" s="123">
        <v>0</v>
      </c>
      <c r="O13" s="124">
        <v>0</v>
      </c>
      <c r="P13" s="71">
        <f t="shared" si="1"/>
        <v>0</v>
      </c>
      <c r="Q13" s="2"/>
      <c r="R13" s="2"/>
      <c r="S13" s="2"/>
      <c r="T13" s="2"/>
      <c r="U13" s="2"/>
    </row>
    <row r="14" spans="1:21" s="3" customFormat="1" ht="15" customHeight="1" x14ac:dyDescent="0.2">
      <c r="A14" s="161" t="s">
        <v>170</v>
      </c>
      <c r="B14" s="162"/>
      <c r="C14" s="162"/>
      <c r="D14" s="162"/>
      <c r="E14" s="162"/>
      <c r="F14" s="162"/>
      <c r="G14" s="162"/>
      <c r="H14" s="162"/>
      <c r="I14" s="162"/>
      <c r="J14" s="163"/>
      <c r="K14" s="147" t="s">
        <v>161</v>
      </c>
      <c r="L14" s="148"/>
      <c r="M14" s="148"/>
      <c r="N14" s="148"/>
      <c r="O14" s="148"/>
      <c r="P14" s="149"/>
      <c r="Q14" s="2"/>
      <c r="R14" s="2"/>
      <c r="S14" s="2"/>
      <c r="T14" s="2"/>
      <c r="U14" s="2"/>
    </row>
    <row r="15" spans="1:21" s="3" customFormat="1" ht="18.75" customHeight="1" x14ac:dyDescent="0.2">
      <c r="A15" s="167" t="s">
        <v>14</v>
      </c>
      <c r="B15" s="169" t="s">
        <v>18</v>
      </c>
      <c r="C15" s="169" t="s">
        <v>20</v>
      </c>
      <c r="D15" s="171" t="s">
        <v>19</v>
      </c>
      <c r="E15" s="173" t="s">
        <v>13</v>
      </c>
      <c r="F15" s="174"/>
      <c r="G15" s="174"/>
      <c r="H15" s="174"/>
      <c r="I15" s="175"/>
      <c r="J15" s="145" t="s">
        <v>152</v>
      </c>
      <c r="K15" s="173" t="s">
        <v>13</v>
      </c>
      <c r="L15" s="174"/>
      <c r="M15" s="174"/>
      <c r="N15" s="174"/>
      <c r="O15" s="175"/>
      <c r="P15" s="145" t="s">
        <v>152</v>
      </c>
      <c r="Q15" s="2"/>
      <c r="R15" s="2"/>
      <c r="S15" s="2"/>
      <c r="T15" s="2"/>
      <c r="U15" s="2"/>
    </row>
    <row r="16" spans="1:21" s="3" customFormat="1" ht="36.75" customHeight="1" x14ac:dyDescent="0.2">
      <c r="A16" s="168"/>
      <c r="B16" s="170"/>
      <c r="C16" s="170"/>
      <c r="D16" s="172"/>
      <c r="E16" s="30" t="s">
        <v>66</v>
      </c>
      <c r="F16" s="17" t="s">
        <v>67</v>
      </c>
      <c r="G16" s="17" t="s">
        <v>68</v>
      </c>
      <c r="H16" s="17" t="s">
        <v>69</v>
      </c>
      <c r="I16" s="22" t="s">
        <v>70</v>
      </c>
      <c r="J16" s="146"/>
      <c r="K16" s="30" t="s">
        <v>66</v>
      </c>
      <c r="L16" s="17" t="s">
        <v>67</v>
      </c>
      <c r="M16" s="17" t="s">
        <v>68</v>
      </c>
      <c r="N16" s="17" t="s">
        <v>69</v>
      </c>
      <c r="O16" s="22" t="s">
        <v>70</v>
      </c>
      <c r="P16" s="146"/>
      <c r="Q16" s="2"/>
      <c r="R16" s="2"/>
      <c r="S16" s="2"/>
      <c r="T16" s="2"/>
      <c r="U16" s="2"/>
    </row>
    <row r="17" spans="1:21" s="3" customFormat="1" ht="72" customHeight="1" x14ac:dyDescent="0.2">
      <c r="A17" s="103" t="s">
        <v>15</v>
      </c>
      <c r="B17" s="95" t="s">
        <v>106</v>
      </c>
      <c r="C17" s="96" t="s">
        <v>117</v>
      </c>
      <c r="D17" s="97" t="s">
        <v>98</v>
      </c>
      <c r="E17" s="82">
        <v>8000</v>
      </c>
      <c r="F17" s="104">
        <v>0</v>
      </c>
      <c r="G17" s="104">
        <v>0</v>
      </c>
      <c r="H17" s="104">
        <v>0</v>
      </c>
      <c r="I17" s="86">
        <v>0</v>
      </c>
      <c r="J17" s="71">
        <f t="shared" ref="J17:J18" si="4">SUM(E17:I17)</f>
        <v>8000</v>
      </c>
      <c r="K17" s="82">
        <v>8000</v>
      </c>
      <c r="L17" s="104">
        <v>0</v>
      </c>
      <c r="M17" s="104">
        <v>0</v>
      </c>
      <c r="N17" s="104">
        <v>0</v>
      </c>
      <c r="O17" s="86">
        <v>0</v>
      </c>
      <c r="P17" s="71">
        <f t="shared" si="1"/>
        <v>8000</v>
      </c>
      <c r="Q17" s="2"/>
      <c r="R17" s="2"/>
      <c r="S17" s="2"/>
      <c r="T17" s="2"/>
      <c r="U17" s="2"/>
    </row>
    <row r="18" spans="1:21" s="3" customFormat="1" ht="72" customHeight="1" x14ac:dyDescent="0.2">
      <c r="A18" s="100" t="s">
        <v>128</v>
      </c>
      <c r="B18" s="95" t="s">
        <v>134</v>
      </c>
      <c r="C18" s="96" t="s">
        <v>135</v>
      </c>
      <c r="D18" s="97" t="s">
        <v>98</v>
      </c>
      <c r="E18" s="73">
        <v>2400</v>
      </c>
      <c r="F18" s="74">
        <v>0</v>
      </c>
      <c r="G18" s="74">
        <v>0</v>
      </c>
      <c r="H18" s="101">
        <v>2400</v>
      </c>
      <c r="I18" s="75">
        <v>0</v>
      </c>
      <c r="J18" s="102">
        <f t="shared" si="4"/>
        <v>4800</v>
      </c>
      <c r="K18" s="73">
        <v>3900</v>
      </c>
      <c r="L18" s="74">
        <v>0</v>
      </c>
      <c r="M18" s="74">
        <v>0</v>
      </c>
      <c r="N18" s="74">
        <v>0</v>
      </c>
      <c r="O18" s="75">
        <v>0</v>
      </c>
      <c r="P18" s="102">
        <f t="shared" si="1"/>
        <v>3900</v>
      </c>
      <c r="Q18" s="2"/>
      <c r="R18" s="2"/>
      <c r="S18" s="2"/>
      <c r="U18" s="2"/>
    </row>
    <row r="19" spans="1:21" s="3" customFormat="1" ht="75.75" customHeight="1" x14ac:dyDescent="0.2">
      <c r="A19" s="103" t="s">
        <v>153</v>
      </c>
      <c r="B19" s="118" t="s">
        <v>154</v>
      </c>
      <c r="C19" s="96" t="s">
        <v>157</v>
      </c>
      <c r="D19" s="117" t="s">
        <v>98</v>
      </c>
      <c r="E19" s="73">
        <f>4500</f>
        <v>4500</v>
      </c>
      <c r="F19" s="74">
        <v>0</v>
      </c>
      <c r="G19" s="74">
        <v>0</v>
      </c>
      <c r="H19" s="74">
        <v>0</v>
      </c>
      <c r="I19" s="75">
        <v>0</v>
      </c>
      <c r="J19" s="102">
        <f>SUM(E19:I19)</f>
        <v>4500</v>
      </c>
      <c r="K19" s="73">
        <f>4500+750</f>
        <v>5250</v>
      </c>
      <c r="L19" s="74">
        <v>0</v>
      </c>
      <c r="M19" s="74">
        <v>0</v>
      </c>
      <c r="N19" s="74">
        <v>0</v>
      </c>
      <c r="O19" s="75">
        <v>0</v>
      </c>
      <c r="P19" s="102">
        <f>SUM(K19:O19)</f>
        <v>5250</v>
      </c>
    </row>
    <row r="20" spans="1:21" s="3" customFormat="1" ht="75.75" customHeight="1" x14ac:dyDescent="0.2">
      <c r="A20" s="100" t="s">
        <v>193</v>
      </c>
      <c r="B20" s="95" t="s">
        <v>194</v>
      </c>
      <c r="C20" s="96" t="s">
        <v>195</v>
      </c>
      <c r="D20" s="97" t="s">
        <v>98</v>
      </c>
      <c r="E20" s="137" t="s">
        <v>26</v>
      </c>
      <c r="F20" s="138" t="s">
        <v>26</v>
      </c>
      <c r="G20" s="138" t="s">
        <v>26</v>
      </c>
      <c r="H20" s="138" t="s">
        <v>26</v>
      </c>
      <c r="I20" s="139" t="s">
        <v>26</v>
      </c>
      <c r="J20" s="140" t="s">
        <v>26</v>
      </c>
      <c r="K20" s="73">
        <v>3800</v>
      </c>
      <c r="L20" s="74">
        <v>0</v>
      </c>
      <c r="M20" s="74">
        <v>0</v>
      </c>
      <c r="N20" s="74">
        <v>0</v>
      </c>
      <c r="O20" s="75">
        <v>0</v>
      </c>
      <c r="P20" s="102">
        <f>SUM(K20:O20)</f>
        <v>3800</v>
      </c>
    </row>
    <row r="21" spans="1:21" s="3" customFormat="1" ht="24.95" customHeight="1" x14ac:dyDescent="0.2">
      <c r="A21" s="164" t="s">
        <v>79</v>
      </c>
      <c r="B21" s="165"/>
      <c r="C21" s="165"/>
      <c r="D21" s="166"/>
      <c r="E21" s="76">
        <f t="shared" ref="E21:I21" si="5">SUM(E6:E18)</f>
        <v>98872</v>
      </c>
      <c r="F21" s="77">
        <f t="shared" si="5"/>
        <v>4708</v>
      </c>
      <c r="G21" s="78">
        <f t="shared" si="5"/>
        <v>0</v>
      </c>
      <c r="H21" s="92">
        <f t="shared" si="5"/>
        <v>292400</v>
      </c>
      <c r="I21" s="79">
        <f t="shared" si="5"/>
        <v>0</v>
      </c>
      <c r="J21" s="80">
        <f>SUM(J6:J20)</f>
        <v>400480</v>
      </c>
      <c r="K21" s="76">
        <f>SUM(K6:K19)</f>
        <v>59622</v>
      </c>
      <c r="L21" s="77">
        <f>SUM(L6:L19)</f>
        <v>4708</v>
      </c>
      <c r="M21" s="78">
        <f>SUM(M6:M19)</f>
        <v>0</v>
      </c>
      <c r="N21" s="92">
        <f t="shared" ref="N21" si="6">SUM(N6:N18)</f>
        <v>290000</v>
      </c>
      <c r="O21" s="79">
        <f>SUM(O6:O19)</f>
        <v>0</v>
      </c>
      <c r="P21" s="80">
        <f>SUM(P6:P20)</f>
        <v>358130</v>
      </c>
      <c r="Q21" s="2"/>
      <c r="R21" s="2"/>
      <c r="S21" s="2"/>
      <c r="T21" s="2"/>
      <c r="U21" s="2"/>
    </row>
    <row r="22" spans="1:21" s="3" customFormat="1" ht="13.5" customHeight="1" x14ac:dyDescent="0.2">
      <c r="A22" s="6"/>
      <c r="B22" s="6"/>
      <c r="C22" s="6"/>
      <c r="D22" s="20"/>
      <c r="E22" s="6"/>
      <c r="F22" s="6"/>
      <c r="G22" s="6"/>
      <c r="H22" s="6"/>
      <c r="I22" s="6"/>
      <c r="K22" s="6"/>
      <c r="L22" s="6"/>
      <c r="M22" s="6"/>
      <c r="N22" s="6"/>
      <c r="O22" s="6"/>
      <c r="Q22" s="2"/>
      <c r="R22" s="2"/>
      <c r="S22" s="2"/>
      <c r="T22" s="2"/>
      <c r="U22" s="2"/>
    </row>
    <row r="23" spans="1:21" ht="12.75" customHeight="1" x14ac:dyDescent="0.2">
      <c r="A23" s="23" t="s">
        <v>38</v>
      </c>
    </row>
    <row r="24" spans="1:21" ht="12.75" customHeight="1" x14ac:dyDescent="0.2">
      <c r="A24" s="23"/>
    </row>
    <row r="25" spans="1:21" s="3" customFormat="1" ht="15" customHeight="1" x14ac:dyDescent="0.2">
      <c r="A25" s="161" t="s">
        <v>160</v>
      </c>
      <c r="B25" s="162"/>
      <c r="C25" s="162"/>
      <c r="D25" s="162"/>
      <c r="E25" s="162"/>
      <c r="F25" s="162"/>
      <c r="G25" s="162"/>
      <c r="H25" s="162"/>
      <c r="I25" s="162"/>
      <c r="J25" s="163"/>
      <c r="K25" s="147" t="s">
        <v>161</v>
      </c>
      <c r="L25" s="148"/>
      <c r="M25" s="148"/>
      <c r="N25" s="148"/>
      <c r="O25" s="148"/>
      <c r="P25" s="149"/>
      <c r="Q25" s="2"/>
      <c r="R25" s="2"/>
      <c r="S25" s="2"/>
      <c r="T25" s="2"/>
      <c r="U25" s="2"/>
    </row>
    <row r="26" spans="1:21" ht="20.25" customHeight="1" x14ac:dyDescent="0.2">
      <c r="A26" s="160" t="s">
        <v>29</v>
      </c>
      <c r="B26" s="150" t="s">
        <v>118</v>
      </c>
      <c r="C26" s="151"/>
      <c r="D26" s="151"/>
      <c r="E26" s="151"/>
      <c r="F26" s="151"/>
      <c r="G26" s="151"/>
      <c r="H26" s="151"/>
      <c r="I26" s="151"/>
      <c r="J26" s="152"/>
      <c r="K26" s="159" t="s">
        <v>191</v>
      </c>
      <c r="L26" s="159"/>
      <c r="M26" s="159"/>
      <c r="N26" s="159"/>
      <c r="O26" s="159"/>
      <c r="P26" s="159"/>
    </row>
    <row r="27" spans="1:21" ht="20.25" customHeight="1" x14ac:dyDescent="0.2">
      <c r="A27" s="160"/>
      <c r="B27" s="156"/>
      <c r="C27" s="157"/>
      <c r="D27" s="157"/>
      <c r="E27" s="157"/>
      <c r="F27" s="157"/>
      <c r="G27" s="157"/>
      <c r="H27" s="157"/>
      <c r="I27" s="157"/>
      <c r="J27" s="158"/>
      <c r="K27" s="159"/>
      <c r="L27" s="159"/>
      <c r="M27" s="159"/>
      <c r="N27" s="159"/>
      <c r="O27" s="159"/>
      <c r="P27" s="159"/>
    </row>
    <row r="28" spans="1:21" ht="15" customHeight="1" x14ac:dyDescent="0.2">
      <c r="A28" s="160" t="s">
        <v>30</v>
      </c>
      <c r="B28" s="150" t="s">
        <v>162</v>
      </c>
      <c r="C28" s="151"/>
      <c r="D28" s="151"/>
      <c r="E28" s="151"/>
      <c r="F28" s="151"/>
      <c r="G28" s="151"/>
      <c r="H28" s="151"/>
      <c r="I28" s="151"/>
      <c r="J28" s="152"/>
      <c r="K28" s="159" t="s">
        <v>142</v>
      </c>
      <c r="L28" s="159"/>
      <c r="M28" s="159"/>
      <c r="N28" s="159"/>
      <c r="O28" s="159"/>
      <c r="P28" s="159"/>
    </row>
    <row r="29" spans="1:21" ht="15" customHeight="1" x14ac:dyDescent="0.2">
      <c r="A29" s="160"/>
      <c r="B29" s="156"/>
      <c r="C29" s="157"/>
      <c r="D29" s="157"/>
      <c r="E29" s="157"/>
      <c r="F29" s="157"/>
      <c r="G29" s="157"/>
      <c r="H29" s="157"/>
      <c r="I29" s="157"/>
      <c r="J29" s="158"/>
      <c r="K29" s="159"/>
      <c r="L29" s="159"/>
      <c r="M29" s="159"/>
      <c r="N29" s="159"/>
      <c r="O29" s="159"/>
      <c r="P29" s="159"/>
    </row>
    <row r="30" spans="1:21" ht="15" customHeight="1" x14ac:dyDescent="0.2">
      <c r="A30" s="160" t="s">
        <v>31</v>
      </c>
      <c r="B30" s="150" t="s">
        <v>163</v>
      </c>
      <c r="C30" s="151"/>
      <c r="D30" s="151"/>
      <c r="E30" s="151"/>
      <c r="F30" s="151"/>
      <c r="G30" s="151"/>
      <c r="H30" s="151"/>
      <c r="I30" s="151"/>
      <c r="J30" s="152"/>
      <c r="K30" s="159" t="s">
        <v>142</v>
      </c>
      <c r="L30" s="159"/>
      <c r="M30" s="159"/>
      <c r="N30" s="159"/>
      <c r="O30" s="159"/>
      <c r="P30" s="159"/>
    </row>
    <row r="31" spans="1:21" ht="51" customHeight="1" x14ac:dyDescent="0.2">
      <c r="A31" s="160"/>
      <c r="B31" s="156"/>
      <c r="C31" s="157"/>
      <c r="D31" s="157"/>
      <c r="E31" s="157"/>
      <c r="F31" s="157"/>
      <c r="G31" s="157"/>
      <c r="H31" s="157"/>
      <c r="I31" s="157"/>
      <c r="J31" s="158"/>
      <c r="K31" s="159"/>
      <c r="L31" s="159"/>
      <c r="M31" s="159"/>
      <c r="N31" s="159"/>
      <c r="O31" s="159"/>
      <c r="P31" s="159"/>
    </row>
    <row r="32" spans="1:21" ht="15" customHeight="1" x14ac:dyDescent="0.2">
      <c r="A32" s="160" t="s">
        <v>32</v>
      </c>
      <c r="B32" s="150" t="s">
        <v>164</v>
      </c>
      <c r="C32" s="151"/>
      <c r="D32" s="151"/>
      <c r="E32" s="151"/>
      <c r="F32" s="151"/>
      <c r="G32" s="151"/>
      <c r="H32" s="151"/>
      <c r="I32" s="151"/>
      <c r="J32" s="152"/>
      <c r="K32" s="178" t="s">
        <v>142</v>
      </c>
      <c r="L32" s="178"/>
      <c r="M32" s="178"/>
      <c r="N32" s="178"/>
      <c r="O32" s="178"/>
      <c r="P32" s="178"/>
    </row>
    <row r="33" spans="1:21" ht="13.5" customHeight="1" x14ac:dyDescent="0.2">
      <c r="A33" s="160"/>
      <c r="B33" s="156"/>
      <c r="C33" s="157"/>
      <c r="D33" s="157"/>
      <c r="E33" s="157"/>
      <c r="F33" s="157"/>
      <c r="G33" s="157"/>
      <c r="H33" s="157"/>
      <c r="I33" s="157"/>
      <c r="J33" s="158"/>
      <c r="K33" s="178"/>
      <c r="L33" s="178"/>
      <c r="M33" s="178"/>
      <c r="N33" s="178"/>
      <c r="O33" s="178"/>
      <c r="P33" s="178"/>
    </row>
    <row r="34" spans="1:21" ht="15" customHeight="1" x14ac:dyDescent="0.2">
      <c r="A34" s="160" t="s">
        <v>33</v>
      </c>
      <c r="B34" s="150" t="s">
        <v>165</v>
      </c>
      <c r="C34" s="151"/>
      <c r="D34" s="151"/>
      <c r="E34" s="151"/>
      <c r="F34" s="151"/>
      <c r="G34" s="151"/>
      <c r="H34" s="151"/>
      <c r="I34" s="151"/>
      <c r="J34" s="152"/>
      <c r="K34" s="178" t="s">
        <v>142</v>
      </c>
      <c r="L34" s="178"/>
      <c r="M34" s="178"/>
      <c r="N34" s="178"/>
      <c r="O34" s="178"/>
      <c r="P34" s="178"/>
    </row>
    <row r="35" spans="1:21" ht="15" customHeight="1" x14ac:dyDescent="0.2">
      <c r="A35" s="160"/>
      <c r="B35" s="153"/>
      <c r="C35" s="154"/>
      <c r="D35" s="154"/>
      <c r="E35" s="154"/>
      <c r="F35" s="154"/>
      <c r="G35" s="154"/>
      <c r="H35" s="154"/>
      <c r="I35" s="154"/>
      <c r="J35" s="155"/>
      <c r="K35" s="178"/>
      <c r="L35" s="178"/>
      <c r="M35" s="178"/>
      <c r="N35" s="178"/>
      <c r="O35" s="178"/>
      <c r="P35" s="178"/>
    </row>
    <row r="36" spans="1:21" ht="15" customHeight="1" x14ac:dyDescent="0.2">
      <c r="A36" s="160" t="s">
        <v>34</v>
      </c>
      <c r="B36" s="150" t="s">
        <v>172</v>
      </c>
      <c r="C36" s="151"/>
      <c r="D36" s="151"/>
      <c r="E36" s="151"/>
      <c r="F36" s="151"/>
      <c r="G36" s="151"/>
      <c r="H36" s="151"/>
      <c r="I36" s="151"/>
      <c r="J36" s="152"/>
      <c r="K36" s="178" t="s">
        <v>142</v>
      </c>
      <c r="L36" s="178"/>
      <c r="M36" s="178"/>
      <c r="N36" s="178"/>
      <c r="O36" s="178"/>
      <c r="P36" s="178"/>
    </row>
    <row r="37" spans="1:21" ht="15" customHeight="1" x14ac:dyDescent="0.2">
      <c r="A37" s="160"/>
      <c r="B37" s="156"/>
      <c r="C37" s="157"/>
      <c r="D37" s="157"/>
      <c r="E37" s="157"/>
      <c r="F37" s="157"/>
      <c r="G37" s="157"/>
      <c r="H37" s="157"/>
      <c r="I37" s="157"/>
      <c r="J37" s="158"/>
      <c r="K37" s="178"/>
      <c r="L37" s="178"/>
      <c r="M37" s="178"/>
      <c r="N37" s="178"/>
      <c r="O37" s="178"/>
      <c r="P37" s="178"/>
    </row>
    <row r="38" spans="1:21" ht="15" customHeight="1" x14ac:dyDescent="0.2">
      <c r="A38" s="160" t="s">
        <v>35</v>
      </c>
      <c r="B38" s="150" t="s">
        <v>166</v>
      </c>
      <c r="C38" s="151"/>
      <c r="D38" s="151"/>
      <c r="E38" s="151"/>
      <c r="F38" s="151"/>
      <c r="G38" s="151"/>
      <c r="H38" s="151"/>
      <c r="I38" s="151"/>
      <c r="J38" s="152"/>
      <c r="K38" s="178" t="s">
        <v>142</v>
      </c>
      <c r="L38" s="178"/>
      <c r="M38" s="178"/>
      <c r="N38" s="178"/>
      <c r="O38" s="178"/>
      <c r="P38" s="178"/>
    </row>
    <row r="39" spans="1:21" ht="15" customHeight="1" x14ac:dyDescent="0.2">
      <c r="A39" s="160"/>
      <c r="B39" s="153"/>
      <c r="C39" s="154"/>
      <c r="D39" s="154"/>
      <c r="E39" s="154"/>
      <c r="F39" s="154"/>
      <c r="G39" s="154"/>
      <c r="H39" s="154"/>
      <c r="I39" s="154"/>
      <c r="J39" s="155"/>
      <c r="K39" s="178"/>
      <c r="L39" s="178"/>
      <c r="M39" s="178"/>
      <c r="N39" s="178"/>
      <c r="O39" s="178"/>
      <c r="P39" s="178"/>
    </row>
    <row r="40" spans="1:21" ht="15" customHeight="1" x14ac:dyDescent="0.2">
      <c r="A40" s="160"/>
      <c r="B40" s="153"/>
      <c r="C40" s="154"/>
      <c r="D40" s="154"/>
      <c r="E40" s="154"/>
      <c r="F40" s="154"/>
      <c r="G40" s="154"/>
      <c r="H40" s="154"/>
      <c r="I40" s="154"/>
      <c r="J40" s="155"/>
      <c r="K40" s="178"/>
      <c r="L40" s="178"/>
      <c r="M40" s="178"/>
      <c r="N40" s="178"/>
      <c r="O40" s="178"/>
      <c r="P40" s="178"/>
    </row>
    <row r="41" spans="1:21" ht="21.75" customHeight="1" x14ac:dyDescent="0.2">
      <c r="A41" s="160"/>
      <c r="B41" s="156"/>
      <c r="C41" s="157"/>
      <c r="D41" s="157"/>
      <c r="E41" s="157"/>
      <c r="F41" s="157"/>
      <c r="G41" s="157"/>
      <c r="H41" s="157"/>
      <c r="I41" s="157"/>
      <c r="J41" s="158"/>
      <c r="K41" s="178"/>
      <c r="L41" s="178"/>
      <c r="M41" s="178"/>
      <c r="N41" s="178"/>
      <c r="O41" s="178"/>
      <c r="P41" s="178"/>
    </row>
    <row r="42" spans="1:21" s="3" customFormat="1" ht="15" customHeight="1" x14ac:dyDescent="0.2">
      <c r="A42" s="161" t="s">
        <v>160</v>
      </c>
      <c r="B42" s="162"/>
      <c r="C42" s="162"/>
      <c r="D42" s="162"/>
      <c r="E42" s="162"/>
      <c r="F42" s="162"/>
      <c r="G42" s="162"/>
      <c r="H42" s="162"/>
      <c r="I42" s="162"/>
      <c r="J42" s="163"/>
      <c r="K42" s="147" t="s">
        <v>161</v>
      </c>
      <c r="L42" s="148"/>
      <c r="M42" s="148"/>
      <c r="N42" s="148"/>
      <c r="O42" s="148"/>
      <c r="P42" s="149"/>
      <c r="Q42" s="2"/>
      <c r="R42" s="2"/>
      <c r="S42" s="2"/>
      <c r="T42" s="2"/>
      <c r="U42" s="2"/>
    </row>
    <row r="43" spans="1:21" ht="15" customHeight="1" x14ac:dyDescent="0.2">
      <c r="A43" s="160" t="s">
        <v>36</v>
      </c>
      <c r="B43" s="150" t="s">
        <v>167</v>
      </c>
      <c r="C43" s="151"/>
      <c r="D43" s="151"/>
      <c r="E43" s="151"/>
      <c r="F43" s="151"/>
      <c r="G43" s="151"/>
      <c r="H43" s="151"/>
      <c r="I43" s="151"/>
      <c r="J43" s="152"/>
      <c r="K43" s="178" t="s">
        <v>203</v>
      </c>
      <c r="L43" s="178"/>
      <c r="M43" s="178"/>
      <c r="N43" s="178"/>
      <c r="O43" s="178"/>
      <c r="P43" s="178"/>
    </row>
    <row r="44" spans="1:21" ht="15" customHeight="1" x14ac:dyDescent="0.2">
      <c r="A44" s="160"/>
      <c r="B44" s="153"/>
      <c r="C44" s="154"/>
      <c r="D44" s="154"/>
      <c r="E44" s="154"/>
      <c r="F44" s="154"/>
      <c r="G44" s="154"/>
      <c r="H44" s="154"/>
      <c r="I44" s="154"/>
      <c r="J44" s="155"/>
      <c r="K44" s="178"/>
      <c r="L44" s="178"/>
      <c r="M44" s="178"/>
      <c r="N44" s="178"/>
      <c r="O44" s="178"/>
      <c r="P44" s="178"/>
    </row>
    <row r="45" spans="1:21" ht="15" customHeight="1" x14ac:dyDescent="0.2">
      <c r="A45" s="160"/>
      <c r="B45" s="153"/>
      <c r="C45" s="154"/>
      <c r="D45" s="154"/>
      <c r="E45" s="154"/>
      <c r="F45" s="154"/>
      <c r="G45" s="154"/>
      <c r="H45" s="154"/>
      <c r="I45" s="154"/>
      <c r="J45" s="155"/>
      <c r="K45" s="178"/>
      <c r="L45" s="178"/>
      <c r="M45" s="178"/>
      <c r="N45" s="178"/>
      <c r="O45" s="178"/>
      <c r="P45" s="178"/>
    </row>
    <row r="46" spans="1:21" ht="32.25" customHeight="1" x14ac:dyDescent="0.2">
      <c r="A46" s="160"/>
      <c r="B46" s="156"/>
      <c r="C46" s="157"/>
      <c r="D46" s="157"/>
      <c r="E46" s="157"/>
      <c r="F46" s="157"/>
      <c r="G46" s="157"/>
      <c r="H46" s="157"/>
      <c r="I46" s="157"/>
      <c r="J46" s="158"/>
      <c r="K46" s="178"/>
      <c r="L46" s="178"/>
      <c r="M46" s="178"/>
      <c r="N46" s="178"/>
      <c r="O46" s="178"/>
      <c r="P46" s="178"/>
    </row>
    <row r="47" spans="1:21" ht="21" customHeight="1" x14ac:dyDescent="0.2">
      <c r="A47" s="160" t="s">
        <v>88</v>
      </c>
      <c r="B47" s="150" t="s">
        <v>168</v>
      </c>
      <c r="C47" s="151"/>
      <c r="D47" s="151"/>
      <c r="E47" s="151"/>
      <c r="F47" s="151"/>
      <c r="G47" s="151"/>
      <c r="H47" s="151"/>
      <c r="I47" s="151"/>
      <c r="J47" s="152"/>
      <c r="K47" s="150" t="s">
        <v>142</v>
      </c>
      <c r="L47" s="151"/>
      <c r="M47" s="151"/>
      <c r="N47" s="151"/>
      <c r="O47" s="151"/>
      <c r="P47" s="152"/>
    </row>
    <row r="48" spans="1:21" ht="19.5" customHeight="1" x14ac:dyDescent="0.2">
      <c r="A48" s="160"/>
      <c r="B48" s="156"/>
      <c r="C48" s="157"/>
      <c r="D48" s="157"/>
      <c r="E48" s="157"/>
      <c r="F48" s="157"/>
      <c r="G48" s="157"/>
      <c r="H48" s="157"/>
      <c r="I48" s="157"/>
      <c r="J48" s="158"/>
      <c r="K48" s="156"/>
      <c r="L48" s="157"/>
      <c r="M48" s="157"/>
      <c r="N48" s="157"/>
      <c r="O48" s="157"/>
      <c r="P48" s="158"/>
    </row>
    <row r="49" spans="1:16" ht="67.5" customHeight="1" x14ac:dyDescent="0.2">
      <c r="A49" s="105" t="s">
        <v>129</v>
      </c>
      <c r="B49" s="179" t="s">
        <v>136</v>
      </c>
      <c r="C49" s="180"/>
      <c r="D49" s="180"/>
      <c r="E49" s="180"/>
      <c r="F49" s="180"/>
      <c r="G49" s="180"/>
      <c r="H49" s="180"/>
      <c r="I49" s="180"/>
      <c r="J49" s="181"/>
      <c r="K49" s="179" t="s">
        <v>171</v>
      </c>
      <c r="L49" s="180"/>
      <c r="M49" s="180"/>
      <c r="N49" s="180"/>
      <c r="O49" s="180"/>
      <c r="P49" s="181"/>
    </row>
    <row r="50" spans="1:16" ht="52.5" customHeight="1" x14ac:dyDescent="0.2">
      <c r="A50" s="105" t="s">
        <v>155</v>
      </c>
      <c r="B50" s="182" t="s">
        <v>158</v>
      </c>
      <c r="C50" s="159"/>
      <c r="D50" s="159"/>
      <c r="E50" s="159"/>
      <c r="F50" s="159"/>
      <c r="G50" s="159"/>
      <c r="H50" s="159"/>
      <c r="I50" s="159"/>
      <c r="J50" s="159"/>
      <c r="K50" s="183" t="s">
        <v>169</v>
      </c>
      <c r="L50" s="184"/>
      <c r="M50" s="184"/>
      <c r="N50" s="184"/>
      <c r="O50" s="184"/>
      <c r="P50" s="185"/>
    </row>
    <row r="51" spans="1:16" ht="27" customHeight="1" x14ac:dyDescent="0.2">
      <c r="A51" s="141" t="s">
        <v>196</v>
      </c>
      <c r="B51" s="177"/>
      <c r="C51" s="177"/>
      <c r="D51" s="177"/>
      <c r="E51" s="177"/>
      <c r="F51" s="177"/>
      <c r="G51" s="177"/>
      <c r="H51" s="177"/>
      <c r="I51" s="177"/>
      <c r="J51" s="177"/>
      <c r="K51" s="176" t="s">
        <v>197</v>
      </c>
      <c r="L51" s="176"/>
      <c r="M51" s="176"/>
      <c r="N51" s="176"/>
      <c r="O51" s="176"/>
      <c r="P51" s="176"/>
    </row>
  </sheetData>
  <sheetProtection algorithmName="SHA-512" hashValue="BSCBP5mfMPUgBVVMleA5sTqLeHaUfp1nfZ2wrtQltNNtmpMlXwHdVSaMBsNg656atBhCyB08D2rODVjFtSa4bg==" saltValue="Zr4O9LYygk+rvcKuJ5mpMg==" spinCount="100000" sheet="1" objects="1" scenarios="1"/>
  <mergeCells count="58">
    <mergeCell ref="K51:P51"/>
    <mergeCell ref="B51:J51"/>
    <mergeCell ref="K28:P29"/>
    <mergeCell ref="K30:P31"/>
    <mergeCell ref="K32:P33"/>
    <mergeCell ref="K34:P35"/>
    <mergeCell ref="K49:P49"/>
    <mergeCell ref="K36:P37"/>
    <mergeCell ref="K38:P41"/>
    <mergeCell ref="K43:P46"/>
    <mergeCell ref="B50:J50"/>
    <mergeCell ref="K50:P50"/>
    <mergeCell ref="B49:J49"/>
    <mergeCell ref="A3:J3"/>
    <mergeCell ref="A14:J14"/>
    <mergeCell ref="A25:J25"/>
    <mergeCell ref="K3:P3"/>
    <mergeCell ref="K4:O4"/>
    <mergeCell ref="P4:P5"/>
    <mergeCell ref="K25:P25"/>
    <mergeCell ref="E4:I4"/>
    <mergeCell ref="J4:J5"/>
    <mergeCell ref="K14:P14"/>
    <mergeCell ref="B15:B16"/>
    <mergeCell ref="C15:C16"/>
    <mergeCell ref="D15:D16"/>
    <mergeCell ref="E15:I15"/>
    <mergeCell ref="J15:J16"/>
    <mergeCell ref="K15:O15"/>
    <mergeCell ref="A34:A35"/>
    <mergeCell ref="A21:D21"/>
    <mergeCell ref="A4:A5"/>
    <mergeCell ref="B4:B5"/>
    <mergeCell ref="C4:C5"/>
    <mergeCell ref="D4:D5"/>
    <mergeCell ref="A26:A27"/>
    <mergeCell ref="A28:A29"/>
    <mergeCell ref="A30:A31"/>
    <mergeCell ref="B26:J27"/>
    <mergeCell ref="B28:J29"/>
    <mergeCell ref="B30:J31"/>
    <mergeCell ref="A32:A33"/>
    <mergeCell ref="B32:J33"/>
    <mergeCell ref="B34:J35"/>
    <mergeCell ref="A15:A16"/>
    <mergeCell ref="A36:A37"/>
    <mergeCell ref="A38:A41"/>
    <mergeCell ref="A43:A46"/>
    <mergeCell ref="A47:A48"/>
    <mergeCell ref="A42:J42"/>
    <mergeCell ref="B36:J37"/>
    <mergeCell ref="B38:J41"/>
    <mergeCell ref="P15:P16"/>
    <mergeCell ref="K42:P42"/>
    <mergeCell ref="B43:J46"/>
    <mergeCell ref="B47:J48"/>
    <mergeCell ref="K47:P48"/>
    <mergeCell ref="K26:P27"/>
  </mergeCells>
  <phoneticPr fontId="1" type="noConversion"/>
  <pageMargins left="0.55118110236220474" right="0.35433070866141736" top="0.59055118110236227" bottom="0.19685039370078741" header="0.31496062992125984" footer="0.31496062992125984"/>
  <pageSetup paperSize="9" scale="75" orientation="landscape" r:id="rId1"/>
  <headerFooter alignWithMargins="0">
    <oddHeader>&amp;CKOMUNALAC POŽEGA d.o.o. - III. REBALANS PLANA INVESTICIJA I INVESTICIJSKOG ODRŽAVANJA ZA 2024. GODINU</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48"/>
  <sheetViews>
    <sheetView zoomScaleNormal="100" workbookViewId="0">
      <selection activeCell="L36" sqref="L36"/>
    </sheetView>
  </sheetViews>
  <sheetFormatPr defaultRowHeight="12.75" x14ac:dyDescent="0.2"/>
  <cols>
    <col min="1" max="1" width="4.85546875" style="5" customWidth="1"/>
    <col min="2" max="2" width="25.7109375" style="5" customWidth="1"/>
    <col min="3" max="3" width="35.7109375" style="5" customWidth="1"/>
    <col min="4" max="4" width="10.7109375" style="19" customWidth="1"/>
    <col min="5" max="6" width="15.7109375" style="2" customWidth="1"/>
    <col min="7" max="7" width="18.7109375" style="2" customWidth="1"/>
    <col min="8" max="9" width="15.7109375" style="2" customWidth="1"/>
    <col min="10" max="10" width="18.7109375" style="2" customWidth="1"/>
    <col min="11" max="16384" width="9.140625" style="2"/>
  </cols>
  <sheetData>
    <row r="1" spans="1:15" s="16" customFormat="1" ht="20.100000000000001" customHeight="1" x14ac:dyDescent="0.2">
      <c r="A1" s="14" t="s">
        <v>8</v>
      </c>
      <c r="B1" s="15" t="s">
        <v>5</v>
      </c>
      <c r="C1" s="15"/>
      <c r="D1" s="18"/>
      <c r="E1" s="15"/>
      <c r="F1" s="15"/>
      <c r="H1" s="15"/>
      <c r="I1" s="15"/>
    </row>
    <row r="2" spans="1:15" s="3" customFormat="1" ht="9.9499999999999993" customHeight="1" x14ac:dyDescent="0.2">
      <c r="A2" s="12"/>
      <c r="B2" s="13"/>
      <c r="C2" s="13"/>
      <c r="D2" s="19"/>
      <c r="E2" s="2"/>
      <c r="F2" s="2"/>
      <c r="H2" s="2"/>
      <c r="I2" s="2"/>
    </row>
    <row r="3" spans="1:15" s="3" customFormat="1" ht="15" customHeight="1" x14ac:dyDescent="0.2">
      <c r="A3" s="161" t="s">
        <v>170</v>
      </c>
      <c r="B3" s="162"/>
      <c r="C3" s="162"/>
      <c r="D3" s="162"/>
      <c r="E3" s="162"/>
      <c r="F3" s="162"/>
      <c r="G3" s="163"/>
      <c r="H3" s="187" t="s">
        <v>161</v>
      </c>
      <c r="I3" s="187"/>
      <c r="J3" s="187"/>
      <c r="K3" s="2"/>
      <c r="L3" s="2"/>
      <c r="M3" s="2"/>
      <c r="N3" s="2"/>
      <c r="O3" s="2"/>
    </row>
    <row r="4" spans="1:15" s="3" customFormat="1" ht="24.95" customHeight="1" x14ac:dyDescent="0.2">
      <c r="A4" s="167" t="s">
        <v>14</v>
      </c>
      <c r="B4" s="169" t="s">
        <v>18</v>
      </c>
      <c r="C4" s="169" t="s">
        <v>20</v>
      </c>
      <c r="D4" s="219" t="s">
        <v>19</v>
      </c>
      <c r="E4" s="173" t="s">
        <v>22</v>
      </c>
      <c r="F4" s="175"/>
      <c r="G4" s="145" t="s">
        <v>147</v>
      </c>
      <c r="H4" s="173" t="s">
        <v>22</v>
      </c>
      <c r="I4" s="175"/>
      <c r="J4" s="145" t="s">
        <v>147</v>
      </c>
    </row>
    <row r="5" spans="1:15" s="3" customFormat="1" ht="24.95" customHeight="1" x14ac:dyDescent="0.2">
      <c r="A5" s="168"/>
      <c r="B5" s="170"/>
      <c r="C5" s="170"/>
      <c r="D5" s="220"/>
      <c r="E5" s="125" t="s">
        <v>71</v>
      </c>
      <c r="F5" s="126" t="s">
        <v>69</v>
      </c>
      <c r="G5" s="146"/>
      <c r="H5" s="125" t="s">
        <v>71</v>
      </c>
      <c r="I5" s="126" t="s">
        <v>69</v>
      </c>
      <c r="J5" s="146"/>
    </row>
    <row r="6" spans="1:15" s="3" customFormat="1" ht="67.5" customHeight="1" x14ac:dyDescent="0.2">
      <c r="A6" s="47" t="s">
        <v>7</v>
      </c>
      <c r="B6" s="48" t="s">
        <v>52</v>
      </c>
      <c r="C6" s="49" t="s">
        <v>89</v>
      </c>
      <c r="D6" s="50" t="s">
        <v>99</v>
      </c>
      <c r="E6" s="31">
        <v>6700</v>
      </c>
      <c r="F6" s="33">
        <v>0</v>
      </c>
      <c r="G6" s="70">
        <f t="shared" ref="G6:G14" si="0">SUM(E6:F6)</f>
        <v>6700</v>
      </c>
      <c r="H6" s="31">
        <v>580</v>
      </c>
      <c r="I6" s="33">
        <v>0</v>
      </c>
      <c r="J6" s="70">
        <f t="shared" ref="J6:J14" si="1">SUM(H6:I6)</f>
        <v>580</v>
      </c>
    </row>
    <row r="7" spans="1:15" s="3" customFormat="1" ht="70.5" customHeight="1" x14ac:dyDescent="0.2">
      <c r="A7" s="47" t="s">
        <v>8</v>
      </c>
      <c r="B7" s="48" t="s">
        <v>53</v>
      </c>
      <c r="C7" s="49" t="s">
        <v>119</v>
      </c>
      <c r="D7" s="50" t="s">
        <v>99</v>
      </c>
      <c r="E7" s="31">
        <v>4000</v>
      </c>
      <c r="F7" s="33">
        <v>0</v>
      </c>
      <c r="G7" s="70">
        <f t="shared" si="0"/>
        <v>4000</v>
      </c>
      <c r="H7" s="31">
        <v>4000</v>
      </c>
      <c r="I7" s="33">
        <v>0</v>
      </c>
      <c r="J7" s="70">
        <f t="shared" si="1"/>
        <v>4000</v>
      </c>
    </row>
    <row r="8" spans="1:15" s="3" customFormat="1" ht="56.25" customHeight="1" x14ac:dyDescent="0.2">
      <c r="A8" s="47" t="s">
        <v>0</v>
      </c>
      <c r="B8" s="48" t="s">
        <v>54</v>
      </c>
      <c r="C8" s="49" t="s">
        <v>90</v>
      </c>
      <c r="D8" s="50" t="s">
        <v>99</v>
      </c>
      <c r="E8" s="34">
        <v>2700</v>
      </c>
      <c r="F8" s="33">
        <v>0</v>
      </c>
      <c r="G8" s="70">
        <f t="shared" si="0"/>
        <v>2700</v>
      </c>
      <c r="H8" s="34">
        <v>2700</v>
      </c>
      <c r="I8" s="33">
        <v>0</v>
      </c>
      <c r="J8" s="70">
        <f t="shared" si="1"/>
        <v>2700</v>
      </c>
    </row>
    <row r="9" spans="1:15" s="3" customFormat="1" ht="93.75" customHeight="1" x14ac:dyDescent="0.2">
      <c r="A9" s="47" t="s">
        <v>1</v>
      </c>
      <c r="B9" s="48" t="s">
        <v>55</v>
      </c>
      <c r="C9" s="49" t="s">
        <v>130</v>
      </c>
      <c r="D9" s="50" t="s">
        <v>99</v>
      </c>
      <c r="E9" s="34">
        <f>12400+18920+1680</f>
        <v>33000</v>
      </c>
      <c r="F9" s="99">
        <v>90000</v>
      </c>
      <c r="G9" s="70">
        <f t="shared" si="0"/>
        <v>123000</v>
      </c>
      <c r="H9" s="34">
        <f>18920+7300</f>
        <v>26220</v>
      </c>
      <c r="I9" s="99">
        <f>3200+83800</f>
        <v>87000</v>
      </c>
      <c r="J9" s="70">
        <f>SUM(H9:I9)</f>
        <v>113220</v>
      </c>
    </row>
    <row r="10" spans="1:15" s="3" customFormat="1" ht="57" customHeight="1" x14ac:dyDescent="0.2">
      <c r="A10" s="47" t="s">
        <v>2</v>
      </c>
      <c r="B10" s="48" t="s">
        <v>56</v>
      </c>
      <c r="C10" s="49" t="s">
        <v>101</v>
      </c>
      <c r="D10" s="50" t="s">
        <v>99</v>
      </c>
      <c r="E10" s="34">
        <v>1400</v>
      </c>
      <c r="F10" s="110">
        <v>0</v>
      </c>
      <c r="G10" s="70">
        <f t="shared" si="0"/>
        <v>1400</v>
      </c>
      <c r="H10" s="34">
        <v>0</v>
      </c>
      <c r="I10" s="110">
        <v>0</v>
      </c>
      <c r="J10" s="70">
        <f t="shared" si="1"/>
        <v>0</v>
      </c>
    </row>
    <row r="11" spans="1:15" s="3" customFormat="1" ht="70.5" customHeight="1" x14ac:dyDescent="0.2">
      <c r="A11" s="47" t="s">
        <v>3</v>
      </c>
      <c r="B11" s="48" t="s">
        <v>57</v>
      </c>
      <c r="C11" s="49" t="s">
        <v>91</v>
      </c>
      <c r="D11" s="50" t="s">
        <v>99</v>
      </c>
      <c r="E11" s="31">
        <v>1400</v>
      </c>
      <c r="F11" s="110">
        <v>0</v>
      </c>
      <c r="G11" s="70">
        <f t="shared" si="0"/>
        <v>1400</v>
      </c>
      <c r="H11" s="31">
        <v>0</v>
      </c>
      <c r="I11" s="110">
        <v>0</v>
      </c>
      <c r="J11" s="70">
        <f t="shared" si="1"/>
        <v>0</v>
      </c>
    </row>
    <row r="12" spans="1:15" s="3" customFormat="1" ht="48" customHeight="1" x14ac:dyDescent="0.2">
      <c r="A12" s="47" t="s">
        <v>12</v>
      </c>
      <c r="B12" s="48" t="s">
        <v>58</v>
      </c>
      <c r="C12" s="49" t="s">
        <v>92</v>
      </c>
      <c r="D12" s="50" t="s">
        <v>99</v>
      </c>
      <c r="E12" s="82">
        <v>800</v>
      </c>
      <c r="F12" s="112">
        <v>0</v>
      </c>
      <c r="G12" s="71">
        <f t="shared" si="0"/>
        <v>800</v>
      </c>
      <c r="H12" s="82">
        <v>0</v>
      </c>
      <c r="I12" s="112">
        <v>0</v>
      </c>
      <c r="J12" s="71">
        <f t="shared" si="1"/>
        <v>0</v>
      </c>
    </row>
    <row r="13" spans="1:15" s="3" customFormat="1" ht="48" customHeight="1" x14ac:dyDescent="0.2">
      <c r="A13" s="47" t="s">
        <v>16</v>
      </c>
      <c r="B13" s="48" t="s">
        <v>59</v>
      </c>
      <c r="C13" s="49" t="s">
        <v>92</v>
      </c>
      <c r="D13" s="50" t="s">
        <v>99</v>
      </c>
      <c r="E13" s="39">
        <v>400</v>
      </c>
      <c r="F13" s="113">
        <v>0</v>
      </c>
      <c r="G13" s="72">
        <f t="shared" si="0"/>
        <v>400</v>
      </c>
      <c r="H13" s="39">
        <v>0</v>
      </c>
      <c r="I13" s="113">
        <v>0</v>
      </c>
      <c r="J13" s="72">
        <f t="shared" si="1"/>
        <v>0</v>
      </c>
    </row>
    <row r="14" spans="1:15" s="3" customFormat="1" ht="48" customHeight="1" x14ac:dyDescent="0.2">
      <c r="A14" s="47" t="s">
        <v>15</v>
      </c>
      <c r="B14" s="48" t="s">
        <v>60</v>
      </c>
      <c r="C14" s="49" t="s">
        <v>92</v>
      </c>
      <c r="D14" s="50" t="s">
        <v>99</v>
      </c>
      <c r="E14" s="31">
        <v>400</v>
      </c>
      <c r="F14" s="110">
        <v>0</v>
      </c>
      <c r="G14" s="70">
        <f t="shared" si="0"/>
        <v>400</v>
      </c>
      <c r="H14" s="31">
        <v>0</v>
      </c>
      <c r="I14" s="110">
        <v>0</v>
      </c>
      <c r="J14" s="70">
        <f t="shared" si="1"/>
        <v>0</v>
      </c>
    </row>
    <row r="15" spans="1:15" s="3" customFormat="1" ht="24.95" customHeight="1" x14ac:dyDescent="0.2">
      <c r="A15" s="164" t="s">
        <v>80</v>
      </c>
      <c r="B15" s="165"/>
      <c r="C15" s="165"/>
      <c r="D15" s="166"/>
      <c r="E15" s="76">
        <f>E6+E7+E8+E9+E10+E11+E12+E13+E14</f>
        <v>50800</v>
      </c>
      <c r="F15" s="81">
        <f>SUM(F6:F14)</f>
        <v>90000</v>
      </c>
      <c r="G15" s="83">
        <f>SUM(G6:G14)</f>
        <v>140800</v>
      </c>
      <c r="H15" s="76">
        <f>H6+H7+H8+H9+H10+H11+H12+H13+H14</f>
        <v>33500</v>
      </c>
      <c r="I15" s="81">
        <f>SUM(I6:I14)</f>
        <v>87000</v>
      </c>
      <c r="J15" s="83">
        <f>SUM(J6:J14)</f>
        <v>120500</v>
      </c>
    </row>
    <row r="16" spans="1:15" ht="12.75" customHeight="1" x14ac:dyDescent="0.2">
      <c r="F16" s="90"/>
      <c r="I16" s="90"/>
    </row>
    <row r="17" spans="1:15" ht="12.75" customHeight="1" x14ac:dyDescent="0.2"/>
    <row r="18" spans="1:15" ht="12.75" customHeight="1" x14ac:dyDescent="0.2"/>
    <row r="19" spans="1:15" ht="7.5" customHeight="1" x14ac:dyDescent="0.2"/>
    <row r="20" spans="1:15" ht="7.5" customHeight="1" x14ac:dyDescent="0.2"/>
    <row r="21" spans="1:15" ht="12.75" customHeight="1" x14ac:dyDescent="0.2">
      <c r="A21" s="23" t="s">
        <v>38</v>
      </c>
    </row>
    <row r="22" spans="1:15" ht="12.75" customHeight="1" x14ac:dyDescent="0.2">
      <c r="A22" s="24"/>
    </row>
    <row r="23" spans="1:15" s="3" customFormat="1" ht="15" customHeight="1" x14ac:dyDescent="0.2">
      <c r="A23" s="161" t="s">
        <v>170</v>
      </c>
      <c r="B23" s="162"/>
      <c r="C23" s="162"/>
      <c r="D23" s="162"/>
      <c r="E23" s="162"/>
      <c r="F23" s="162"/>
      <c r="G23" s="163"/>
      <c r="H23" s="187" t="s">
        <v>161</v>
      </c>
      <c r="I23" s="187"/>
      <c r="J23" s="187"/>
      <c r="K23" s="2"/>
      <c r="L23" s="2"/>
      <c r="M23" s="2"/>
      <c r="N23" s="2"/>
      <c r="O23" s="2"/>
    </row>
    <row r="24" spans="1:15" ht="14.1" customHeight="1" x14ac:dyDescent="0.2">
      <c r="A24" s="215" t="s">
        <v>29</v>
      </c>
      <c r="B24" s="188" t="s">
        <v>93</v>
      </c>
      <c r="C24" s="189"/>
      <c r="D24" s="189"/>
      <c r="E24" s="189"/>
      <c r="F24" s="189"/>
      <c r="G24" s="190"/>
      <c r="H24" s="186" t="s">
        <v>175</v>
      </c>
      <c r="I24" s="186"/>
      <c r="J24" s="186"/>
    </row>
    <row r="25" spans="1:15" ht="14.1" customHeight="1" x14ac:dyDescent="0.2">
      <c r="A25" s="215"/>
      <c r="B25" s="191"/>
      <c r="C25" s="192"/>
      <c r="D25" s="192"/>
      <c r="E25" s="192"/>
      <c r="F25" s="192"/>
      <c r="G25" s="193"/>
      <c r="H25" s="186"/>
      <c r="I25" s="186"/>
      <c r="J25" s="186"/>
    </row>
    <row r="26" spans="1:15" ht="14.1" customHeight="1" x14ac:dyDescent="0.2">
      <c r="A26" s="215"/>
      <c r="B26" s="191"/>
      <c r="C26" s="192"/>
      <c r="D26" s="192"/>
      <c r="E26" s="192"/>
      <c r="F26" s="192"/>
      <c r="G26" s="193"/>
      <c r="H26" s="186"/>
      <c r="I26" s="186"/>
      <c r="J26" s="186"/>
    </row>
    <row r="27" spans="1:15" ht="14.1" customHeight="1" x14ac:dyDescent="0.2">
      <c r="A27" s="215"/>
      <c r="B27" s="191"/>
      <c r="C27" s="192"/>
      <c r="D27" s="192"/>
      <c r="E27" s="192"/>
      <c r="F27" s="192"/>
      <c r="G27" s="193"/>
      <c r="H27" s="186"/>
      <c r="I27" s="186"/>
      <c r="J27" s="186"/>
    </row>
    <row r="28" spans="1:15" ht="24" customHeight="1" x14ac:dyDescent="0.2">
      <c r="A28" s="215"/>
      <c r="B28" s="194"/>
      <c r="C28" s="195"/>
      <c r="D28" s="195"/>
      <c r="E28" s="195"/>
      <c r="F28" s="195"/>
      <c r="G28" s="196"/>
      <c r="H28" s="186"/>
      <c r="I28" s="186"/>
      <c r="J28" s="186"/>
    </row>
    <row r="29" spans="1:15" ht="14.1" customHeight="1" x14ac:dyDescent="0.2">
      <c r="A29" s="215" t="s">
        <v>30</v>
      </c>
      <c r="B29" s="188" t="s">
        <v>94</v>
      </c>
      <c r="C29" s="189"/>
      <c r="D29" s="189"/>
      <c r="E29" s="189"/>
      <c r="F29" s="189"/>
      <c r="G29" s="190"/>
      <c r="H29" s="186" t="s">
        <v>142</v>
      </c>
      <c r="I29" s="186"/>
      <c r="J29" s="186"/>
    </row>
    <row r="30" spans="1:15" ht="14.1" customHeight="1" x14ac:dyDescent="0.2">
      <c r="A30" s="215"/>
      <c r="B30" s="191"/>
      <c r="C30" s="192"/>
      <c r="D30" s="192"/>
      <c r="E30" s="192"/>
      <c r="F30" s="192"/>
      <c r="G30" s="193"/>
      <c r="H30" s="186"/>
      <c r="I30" s="186"/>
      <c r="J30" s="186"/>
    </row>
    <row r="31" spans="1:15" ht="14.1" customHeight="1" x14ac:dyDescent="0.2">
      <c r="A31" s="215"/>
      <c r="B31" s="191"/>
      <c r="C31" s="192"/>
      <c r="D31" s="192"/>
      <c r="E31" s="192"/>
      <c r="F31" s="192"/>
      <c r="G31" s="193"/>
      <c r="H31" s="186"/>
      <c r="I31" s="186"/>
      <c r="J31" s="186"/>
    </row>
    <row r="32" spans="1:15" ht="26.25" customHeight="1" x14ac:dyDescent="0.2">
      <c r="A32" s="215"/>
      <c r="B32" s="194"/>
      <c r="C32" s="195"/>
      <c r="D32" s="195"/>
      <c r="E32" s="195"/>
      <c r="F32" s="195"/>
      <c r="G32" s="196"/>
      <c r="H32" s="186"/>
      <c r="I32" s="186"/>
      <c r="J32" s="186"/>
    </row>
    <row r="33" spans="1:10" ht="14.1" customHeight="1" x14ac:dyDescent="0.2">
      <c r="A33" s="215" t="s">
        <v>31</v>
      </c>
      <c r="B33" s="197" t="s">
        <v>120</v>
      </c>
      <c r="C33" s="198"/>
      <c r="D33" s="198"/>
      <c r="E33" s="198"/>
      <c r="F33" s="198"/>
      <c r="G33" s="199"/>
      <c r="H33" s="186" t="s">
        <v>142</v>
      </c>
      <c r="I33" s="186"/>
      <c r="J33" s="186"/>
    </row>
    <row r="34" spans="1:10" ht="14.1" customHeight="1" x14ac:dyDescent="0.2">
      <c r="A34" s="215"/>
      <c r="B34" s="200"/>
      <c r="C34" s="201"/>
      <c r="D34" s="201"/>
      <c r="E34" s="201"/>
      <c r="F34" s="201"/>
      <c r="G34" s="202"/>
      <c r="H34" s="186"/>
      <c r="I34" s="186"/>
      <c r="J34" s="186"/>
    </row>
    <row r="35" spans="1:10" ht="14.1" customHeight="1" x14ac:dyDescent="0.2">
      <c r="A35" s="215"/>
      <c r="B35" s="200"/>
      <c r="C35" s="201"/>
      <c r="D35" s="201"/>
      <c r="E35" s="201"/>
      <c r="F35" s="201"/>
      <c r="G35" s="202"/>
      <c r="H35" s="186"/>
      <c r="I35" s="186"/>
      <c r="J35" s="186"/>
    </row>
    <row r="36" spans="1:10" ht="26.25" customHeight="1" x14ac:dyDescent="0.2">
      <c r="A36" s="215"/>
      <c r="B36" s="203"/>
      <c r="C36" s="204"/>
      <c r="D36" s="204"/>
      <c r="E36" s="204"/>
      <c r="F36" s="204"/>
      <c r="G36" s="205"/>
      <c r="H36" s="186"/>
      <c r="I36" s="186"/>
      <c r="J36" s="186"/>
    </row>
    <row r="37" spans="1:10" ht="14.1" customHeight="1" x14ac:dyDescent="0.2">
      <c r="A37" s="216" t="s">
        <v>32</v>
      </c>
      <c r="B37" s="188" t="s">
        <v>176</v>
      </c>
      <c r="C37" s="189"/>
      <c r="D37" s="189"/>
      <c r="E37" s="189"/>
      <c r="F37" s="189"/>
      <c r="G37" s="190"/>
      <c r="H37" s="206" t="s">
        <v>182</v>
      </c>
      <c r="I37" s="207"/>
      <c r="J37" s="208"/>
    </row>
    <row r="38" spans="1:10" ht="14.1" customHeight="1" x14ac:dyDescent="0.2">
      <c r="A38" s="217"/>
      <c r="B38" s="191"/>
      <c r="C38" s="192"/>
      <c r="D38" s="192"/>
      <c r="E38" s="192"/>
      <c r="F38" s="192"/>
      <c r="G38" s="193"/>
      <c r="H38" s="209"/>
      <c r="I38" s="210"/>
      <c r="J38" s="211"/>
    </row>
    <row r="39" spans="1:10" ht="14.1" customHeight="1" x14ac:dyDescent="0.2">
      <c r="A39" s="217"/>
      <c r="B39" s="191"/>
      <c r="C39" s="192"/>
      <c r="D39" s="192"/>
      <c r="E39" s="192"/>
      <c r="F39" s="192"/>
      <c r="G39" s="193"/>
      <c r="H39" s="209"/>
      <c r="I39" s="210"/>
      <c r="J39" s="211"/>
    </row>
    <row r="40" spans="1:10" ht="14.1" customHeight="1" x14ac:dyDescent="0.2">
      <c r="A40" s="217"/>
      <c r="B40" s="191"/>
      <c r="C40" s="192"/>
      <c r="D40" s="192"/>
      <c r="E40" s="192"/>
      <c r="F40" s="192"/>
      <c r="G40" s="193"/>
      <c r="H40" s="209"/>
      <c r="I40" s="210"/>
      <c r="J40" s="211"/>
    </row>
    <row r="41" spans="1:10" ht="14.1" customHeight="1" x14ac:dyDescent="0.2">
      <c r="A41" s="217"/>
      <c r="B41" s="191"/>
      <c r="C41" s="192"/>
      <c r="D41" s="192"/>
      <c r="E41" s="192"/>
      <c r="F41" s="192"/>
      <c r="G41" s="193"/>
      <c r="H41" s="209"/>
      <c r="I41" s="210"/>
      <c r="J41" s="211"/>
    </row>
    <row r="42" spans="1:10" ht="14.1" customHeight="1" x14ac:dyDescent="0.2">
      <c r="A42" s="217"/>
      <c r="B42" s="191"/>
      <c r="C42" s="192"/>
      <c r="D42" s="192"/>
      <c r="E42" s="192"/>
      <c r="F42" s="192"/>
      <c r="G42" s="193"/>
      <c r="H42" s="209"/>
      <c r="I42" s="210"/>
      <c r="J42" s="211"/>
    </row>
    <row r="43" spans="1:10" ht="14.1" customHeight="1" x14ac:dyDescent="0.2">
      <c r="A43" s="217"/>
      <c r="B43" s="191"/>
      <c r="C43" s="192"/>
      <c r="D43" s="192"/>
      <c r="E43" s="192"/>
      <c r="F43" s="192"/>
      <c r="G43" s="193"/>
      <c r="H43" s="209"/>
      <c r="I43" s="210"/>
      <c r="J43" s="211"/>
    </row>
    <row r="44" spans="1:10" ht="48.75" customHeight="1" x14ac:dyDescent="0.2">
      <c r="A44" s="218"/>
      <c r="B44" s="194"/>
      <c r="C44" s="195"/>
      <c r="D44" s="195"/>
      <c r="E44" s="195"/>
      <c r="F44" s="195"/>
      <c r="G44" s="196"/>
      <c r="H44" s="212"/>
      <c r="I44" s="213"/>
      <c r="J44" s="214"/>
    </row>
    <row r="45" spans="1:10" ht="14.1" customHeight="1" x14ac:dyDescent="0.2">
      <c r="A45" s="215" t="s">
        <v>40</v>
      </c>
      <c r="B45" s="197" t="s">
        <v>95</v>
      </c>
      <c r="C45" s="198"/>
      <c r="D45" s="198"/>
      <c r="E45" s="198"/>
      <c r="F45" s="198"/>
      <c r="G45" s="199"/>
      <c r="H45" s="186" t="s">
        <v>177</v>
      </c>
      <c r="I45" s="186"/>
      <c r="J45" s="186"/>
    </row>
    <row r="46" spans="1:10" ht="14.1" customHeight="1" x14ac:dyDescent="0.2">
      <c r="A46" s="215"/>
      <c r="B46" s="200"/>
      <c r="C46" s="201"/>
      <c r="D46" s="201"/>
      <c r="E46" s="201"/>
      <c r="F46" s="201"/>
      <c r="G46" s="202"/>
      <c r="H46" s="186"/>
      <c r="I46" s="186"/>
      <c r="J46" s="186"/>
    </row>
    <row r="47" spans="1:10" ht="14.1" customHeight="1" x14ac:dyDescent="0.2">
      <c r="A47" s="215"/>
      <c r="B47" s="200"/>
      <c r="C47" s="201"/>
      <c r="D47" s="201"/>
      <c r="E47" s="201"/>
      <c r="F47" s="201"/>
      <c r="G47" s="202"/>
      <c r="H47" s="186"/>
      <c r="I47" s="186"/>
      <c r="J47" s="186"/>
    </row>
    <row r="48" spans="1:10" ht="25.5" customHeight="1" x14ac:dyDescent="0.2">
      <c r="A48" s="215"/>
      <c r="B48" s="203"/>
      <c r="C48" s="204"/>
      <c r="D48" s="204"/>
      <c r="E48" s="204"/>
      <c r="F48" s="204"/>
      <c r="G48" s="205"/>
      <c r="H48" s="186"/>
      <c r="I48" s="186"/>
      <c r="J48" s="186"/>
    </row>
  </sheetData>
  <sheetProtection algorithmName="SHA-512" hashValue="oEQvkJhk98gkAoS37z97msi2PkVXneIXxoiZH5miYbnxzN4YYxF7PmFbpJJyDzzsSNrsN3Z9P5IlKj7iHOe5cQ==" saltValue="vhZ9JaA+JIX/NU/bI2q8Pg==" spinCount="100000" sheet="1" objects="1" scenarios="1"/>
  <mergeCells count="28">
    <mergeCell ref="A3:G3"/>
    <mergeCell ref="A24:A28"/>
    <mergeCell ref="A29:A32"/>
    <mergeCell ref="A33:A36"/>
    <mergeCell ref="A45:A48"/>
    <mergeCell ref="A37:A44"/>
    <mergeCell ref="B45:G48"/>
    <mergeCell ref="A23:G23"/>
    <mergeCell ref="E4:F4"/>
    <mergeCell ref="G4:G5"/>
    <mergeCell ref="A4:A5"/>
    <mergeCell ref="B4:B5"/>
    <mergeCell ref="C4:C5"/>
    <mergeCell ref="D4:D5"/>
    <mergeCell ref="A15:D15"/>
    <mergeCell ref="B24:G28"/>
    <mergeCell ref="B29:G32"/>
    <mergeCell ref="B33:G36"/>
    <mergeCell ref="B37:G44"/>
    <mergeCell ref="H29:J32"/>
    <mergeCell ref="H33:J36"/>
    <mergeCell ref="H37:J44"/>
    <mergeCell ref="H45:J48"/>
    <mergeCell ref="H3:J3"/>
    <mergeCell ref="H4:I4"/>
    <mergeCell ref="J4:J5"/>
    <mergeCell ref="H23:J23"/>
    <mergeCell ref="H24:J28"/>
  </mergeCells>
  <phoneticPr fontId="1" type="noConversion"/>
  <pageMargins left="0.74803149606299213" right="0.31496062992125984" top="0.59055118110236227" bottom="0.19685039370078741" header="0.31496062992125984" footer="0.31496062992125984"/>
  <pageSetup paperSize="9" scale="75" orientation="landscape" r:id="rId1"/>
  <headerFooter alignWithMargins="0">
    <oddHeader>&amp;CKOMUNALAC POŽEGA d.o.o. - III. REBALANS PLANA INVESTICIJA I INVESTICIJSKOG ODRŽAVANJA ZA 2024. GODINU</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35"/>
  <sheetViews>
    <sheetView zoomScaleNormal="100" workbookViewId="0">
      <selection activeCell="J20" sqref="J20"/>
    </sheetView>
  </sheetViews>
  <sheetFormatPr defaultRowHeight="12.75" x14ac:dyDescent="0.2"/>
  <cols>
    <col min="1" max="1" width="4.7109375" style="5" customWidth="1"/>
    <col min="2" max="2" width="25.7109375" style="5" customWidth="1"/>
    <col min="3" max="3" width="35.7109375" style="5" customWidth="1"/>
    <col min="4" max="4" width="13.7109375" style="19" customWidth="1"/>
    <col min="5" max="6" width="15.7109375" style="2" customWidth="1"/>
    <col min="7" max="7" width="18.7109375" style="2" customWidth="1"/>
    <col min="8" max="9" width="15.7109375" style="2" customWidth="1"/>
    <col min="10" max="10" width="18.7109375" style="2" customWidth="1"/>
    <col min="11" max="16384" width="9.140625" style="2"/>
  </cols>
  <sheetData>
    <row r="1" spans="1:15" s="16" customFormat="1" ht="20.100000000000001" customHeight="1" x14ac:dyDescent="0.2">
      <c r="A1" s="14" t="s">
        <v>0</v>
      </c>
      <c r="B1" s="15" t="s">
        <v>6</v>
      </c>
      <c r="C1" s="15"/>
      <c r="D1" s="18"/>
      <c r="F1" s="15"/>
      <c r="I1" s="15"/>
    </row>
    <row r="2" spans="1:15" s="3" customFormat="1" ht="9.9499999999999993" customHeight="1" x14ac:dyDescent="0.2">
      <c r="A2" s="12"/>
      <c r="B2" s="13"/>
      <c r="C2" s="13"/>
      <c r="D2" s="19"/>
      <c r="E2" s="2"/>
      <c r="F2" s="2"/>
      <c r="H2" s="2"/>
      <c r="I2" s="2"/>
    </row>
    <row r="3" spans="1:15" s="3" customFormat="1" ht="15" customHeight="1" x14ac:dyDescent="0.2">
      <c r="A3" s="161" t="s">
        <v>170</v>
      </c>
      <c r="B3" s="162"/>
      <c r="C3" s="162"/>
      <c r="D3" s="162"/>
      <c r="E3" s="162"/>
      <c r="F3" s="162"/>
      <c r="G3" s="163"/>
      <c r="H3" s="187" t="s">
        <v>161</v>
      </c>
      <c r="I3" s="187"/>
      <c r="J3" s="187"/>
      <c r="K3" s="2"/>
      <c r="L3" s="2"/>
      <c r="M3" s="2"/>
      <c r="N3" s="2"/>
      <c r="O3" s="2"/>
    </row>
    <row r="4" spans="1:15" s="3" customFormat="1" ht="24.95" customHeight="1" x14ac:dyDescent="0.2">
      <c r="A4" s="228" t="s">
        <v>14</v>
      </c>
      <c r="B4" s="230" t="s">
        <v>18</v>
      </c>
      <c r="C4" s="230" t="s">
        <v>20</v>
      </c>
      <c r="D4" s="232" t="s">
        <v>19</v>
      </c>
      <c r="E4" s="223" t="s">
        <v>13</v>
      </c>
      <c r="F4" s="224"/>
      <c r="G4" s="225" t="s">
        <v>147</v>
      </c>
      <c r="H4" s="223" t="s">
        <v>13</v>
      </c>
      <c r="I4" s="224"/>
      <c r="J4" s="225" t="s">
        <v>147</v>
      </c>
    </row>
    <row r="5" spans="1:15" s="3" customFormat="1" ht="24.95" customHeight="1" x14ac:dyDescent="0.2">
      <c r="A5" s="229"/>
      <c r="B5" s="231"/>
      <c r="C5" s="231"/>
      <c r="D5" s="233"/>
      <c r="E5" s="17" t="s">
        <v>78</v>
      </c>
      <c r="F5" s="22" t="s">
        <v>77</v>
      </c>
      <c r="G5" s="226"/>
      <c r="H5" s="17" t="s">
        <v>78</v>
      </c>
      <c r="I5" s="22" t="s">
        <v>77</v>
      </c>
      <c r="J5" s="226"/>
    </row>
    <row r="6" spans="1:15" s="3" customFormat="1" ht="65.099999999999994" customHeight="1" x14ac:dyDescent="0.2">
      <c r="A6" s="47" t="s">
        <v>7</v>
      </c>
      <c r="B6" s="52" t="s">
        <v>183</v>
      </c>
      <c r="C6" s="133" t="s">
        <v>104</v>
      </c>
      <c r="D6" s="50" t="s">
        <v>98</v>
      </c>
      <c r="E6" s="40">
        <v>1600</v>
      </c>
      <c r="F6" s="33">
        <v>0</v>
      </c>
      <c r="G6" s="84">
        <f t="shared" ref="G6" si="0">SUM(E6:F6)</f>
        <v>1600</v>
      </c>
      <c r="H6" s="40">
        <v>1600</v>
      </c>
      <c r="I6" s="33">
        <v>0</v>
      </c>
      <c r="J6" s="84">
        <f t="shared" ref="J6" si="1">SUM(H6:I6)</f>
        <v>1600</v>
      </c>
    </row>
    <row r="7" spans="1:15" s="3" customFormat="1" ht="75.75" customHeight="1" x14ac:dyDescent="0.2">
      <c r="A7" s="47" t="s">
        <v>8</v>
      </c>
      <c r="B7" s="134" t="s">
        <v>185</v>
      </c>
      <c r="C7" s="131" t="s">
        <v>201</v>
      </c>
      <c r="D7" s="60" t="s">
        <v>98</v>
      </c>
      <c r="E7" s="101" t="s">
        <v>26</v>
      </c>
      <c r="F7" s="109" t="s">
        <v>26</v>
      </c>
      <c r="G7" s="135" t="s">
        <v>26</v>
      </c>
      <c r="H7" s="132">
        <f>600+1700+2200+650+620</f>
        <v>5770</v>
      </c>
      <c r="I7" s="109">
        <v>0</v>
      </c>
      <c r="J7" s="94">
        <f>SUM(H7:I7)</f>
        <v>5770</v>
      </c>
    </row>
    <row r="8" spans="1:15" s="3" customFormat="1" ht="24.95" customHeight="1" x14ac:dyDescent="0.2">
      <c r="A8" s="164" t="s">
        <v>81</v>
      </c>
      <c r="B8" s="165"/>
      <c r="C8" s="165"/>
      <c r="D8" s="166"/>
      <c r="E8" s="77">
        <f>E6</f>
        <v>1600</v>
      </c>
      <c r="F8" s="85">
        <f>F6</f>
        <v>0</v>
      </c>
      <c r="G8" s="83">
        <f>SUM(E8:F8)</f>
        <v>1600</v>
      </c>
      <c r="H8" s="77">
        <f>SUM(H6:H7)</f>
        <v>7370</v>
      </c>
      <c r="I8" s="85">
        <f>I6</f>
        <v>0</v>
      </c>
      <c r="J8" s="83">
        <f>SUM(H8:I8)</f>
        <v>7370</v>
      </c>
    </row>
    <row r="9" spans="1:15" s="3" customFormat="1" ht="12.75" customHeight="1" x14ac:dyDescent="0.2">
      <c r="A9" s="6"/>
      <c r="B9" s="6"/>
      <c r="C9" s="6"/>
      <c r="D9" s="20"/>
      <c r="E9" s="6"/>
      <c r="F9" s="6"/>
      <c r="H9" s="6"/>
      <c r="I9" s="6"/>
    </row>
    <row r="10" spans="1:15" s="3" customFormat="1" ht="12.75" customHeight="1" x14ac:dyDescent="0.2">
      <c r="A10" s="6"/>
      <c r="B10" s="6"/>
      <c r="C10" s="6"/>
      <c r="D10" s="20"/>
      <c r="E10" s="6"/>
      <c r="F10" s="6"/>
      <c r="H10" s="6"/>
      <c r="I10" s="6"/>
    </row>
    <row r="11" spans="1:15" s="3" customFormat="1" ht="12.75" customHeight="1" x14ac:dyDescent="0.2">
      <c r="A11" s="8" t="s">
        <v>38</v>
      </c>
      <c r="B11" s="8"/>
      <c r="C11" s="8"/>
      <c r="D11" s="21"/>
      <c r="E11" s="8"/>
      <c r="F11" s="8"/>
      <c r="H11" s="8"/>
      <c r="I11" s="8"/>
    </row>
    <row r="12" spans="1:15" s="3" customFormat="1" ht="12.75" customHeight="1" x14ac:dyDescent="0.2">
      <c r="A12" s="8"/>
      <c r="B12" s="8"/>
      <c r="C12" s="8"/>
      <c r="D12" s="21"/>
      <c r="E12" s="8"/>
      <c r="F12" s="8"/>
      <c r="H12" s="8"/>
      <c r="I12" s="8"/>
    </row>
    <row r="13" spans="1:15" s="3" customFormat="1" ht="15" customHeight="1" x14ac:dyDescent="0.2">
      <c r="A13" s="161" t="s">
        <v>170</v>
      </c>
      <c r="B13" s="162"/>
      <c r="C13" s="162"/>
      <c r="D13" s="162"/>
      <c r="E13" s="162"/>
      <c r="F13" s="162"/>
      <c r="G13" s="163"/>
      <c r="H13" s="187" t="s">
        <v>161</v>
      </c>
      <c r="I13" s="187"/>
      <c r="J13" s="187"/>
      <c r="K13" s="2"/>
      <c r="L13" s="2"/>
      <c r="M13" s="2"/>
      <c r="N13" s="2"/>
      <c r="O13" s="2"/>
    </row>
    <row r="14" spans="1:15" s="3" customFormat="1" ht="12.75" customHeight="1" x14ac:dyDescent="0.2">
      <c r="A14" s="227" t="s">
        <v>51</v>
      </c>
      <c r="B14" s="222" t="s">
        <v>173</v>
      </c>
      <c r="C14" s="222"/>
      <c r="D14" s="222"/>
      <c r="E14" s="222"/>
      <c r="F14" s="222"/>
      <c r="G14" s="222"/>
      <c r="H14" s="222" t="s">
        <v>186</v>
      </c>
      <c r="I14" s="222"/>
      <c r="J14" s="222"/>
    </row>
    <row r="15" spans="1:15" s="3" customFormat="1" ht="12.75" customHeight="1" x14ac:dyDescent="0.2">
      <c r="A15" s="227"/>
      <c r="B15" s="222"/>
      <c r="C15" s="222"/>
      <c r="D15" s="222"/>
      <c r="E15" s="222"/>
      <c r="F15" s="222"/>
      <c r="G15" s="222"/>
      <c r="H15" s="222"/>
      <c r="I15" s="222"/>
      <c r="J15" s="222"/>
    </row>
    <row r="16" spans="1:15" s="3" customFormat="1" ht="27.75" customHeight="1" x14ac:dyDescent="0.2">
      <c r="A16" s="227"/>
      <c r="B16" s="222"/>
      <c r="C16" s="222"/>
      <c r="D16" s="222"/>
      <c r="E16" s="222"/>
      <c r="F16" s="222"/>
      <c r="G16" s="222"/>
      <c r="H16" s="222"/>
      <c r="I16" s="222"/>
      <c r="J16" s="222"/>
    </row>
    <row r="17" spans="1:10" s="3" customFormat="1" ht="78" customHeight="1" x14ac:dyDescent="0.2">
      <c r="A17" s="136" t="s">
        <v>184</v>
      </c>
      <c r="B17" s="221" t="s">
        <v>26</v>
      </c>
      <c r="C17" s="222"/>
      <c r="D17" s="222"/>
      <c r="E17" s="222"/>
      <c r="F17" s="222"/>
      <c r="G17" s="222"/>
      <c r="H17" s="222" t="s">
        <v>202</v>
      </c>
      <c r="I17" s="222"/>
      <c r="J17" s="222"/>
    </row>
    <row r="18" spans="1:10" ht="12.75" customHeight="1" x14ac:dyDescent="0.2">
      <c r="A18" s="28"/>
      <c r="B18" s="28"/>
      <c r="C18" s="28"/>
      <c r="D18" s="4"/>
    </row>
    <row r="19" spans="1:10" ht="12.75" customHeight="1" x14ac:dyDescent="0.2">
      <c r="A19" s="28"/>
      <c r="B19" s="28"/>
      <c r="C19" s="28"/>
      <c r="D19" s="4"/>
    </row>
    <row r="20" spans="1:10" ht="12.75" customHeight="1" x14ac:dyDescent="0.2">
      <c r="A20" s="28"/>
      <c r="B20" s="28"/>
      <c r="C20" s="28"/>
      <c r="D20" s="4"/>
    </row>
    <row r="21" spans="1:10" ht="12.75" customHeight="1" x14ac:dyDescent="0.2">
      <c r="A21" s="28"/>
      <c r="B21" s="28"/>
      <c r="C21" s="28"/>
      <c r="D21" s="4"/>
    </row>
    <row r="22" spans="1:10" ht="12.75" customHeight="1" x14ac:dyDescent="0.2">
      <c r="A22" s="28"/>
      <c r="B22" s="28"/>
      <c r="C22" s="28"/>
      <c r="D22" s="4"/>
    </row>
    <row r="23" spans="1:10" x14ac:dyDescent="0.2">
      <c r="A23" s="28"/>
      <c r="B23" s="28"/>
      <c r="C23" s="28"/>
      <c r="D23" s="4"/>
    </row>
    <row r="24" spans="1:10" x14ac:dyDescent="0.2">
      <c r="A24" s="28"/>
      <c r="B24" s="28"/>
      <c r="C24" s="28"/>
      <c r="D24" s="4"/>
    </row>
    <row r="25" spans="1:10" x14ac:dyDescent="0.2">
      <c r="A25" s="28"/>
      <c r="B25" s="28"/>
      <c r="C25" s="28"/>
      <c r="D25" s="4"/>
    </row>
    <row r="26" spans="1:10" x14ac:dyDescent="0.2">
      <c r="A26" s="28"/>
      <c r="B26" s="28"/>
      <c r="C26" s="28"/>
      <c r="D26" s="4"/>
    </row>
    <row r="27" spans="1:10" x14ac:dyDescent="0.2">
      <c r="A27" s="28"/>
      <c r="B27" s="28"/>
      <c r="C27" s="28"/>
      <c r="D27" s="4"/>
    </row>
    <row r="28" spans="1:10" x14ac:dyDescent="0.2">
      <c r="A28" s="28"/>
      <c r="B28" s="28"/>
      <c r="C28" s="28"/>
      <c r="D28" s="4"/>
    </row>
    <row r="29" spans="1:10" x14ac:dyDescent="0.2">
      <c r="A29" s="28"/>
      <c r="B29" s="28"/>
      <c r="C29" s="28"/>
      <c r="D29" s="4"/>
    </row>
    <row r="30" spans="1:10" x14ac:dyDescent="0.2">
      <c r="A30" s="28"/>
      <c r="B30" s="28"/>
      <c r="C30" s="28"/>
      <c r="D30" s="4"/>
    </row>
    <row r="31" spans="1:10" x14ac:dyDescent="0.2">
      <c r="A31" s="28"/>
      <c r="B31" s="28"/>
      <c r="C31" s="28"/>
      <c r="D31" s="4"/>
    </row>
    <row r="32" spans="1:10" x14ac:dyDescent="0.2">
      <c r="A32" s="28"/>
      <c r="B32" s="28"/>
      <c r="C32" s="28"/>
      <c r="D32" s="4"/>
    </row>
    <row r="33" spans="1:4" x14ac:dyDescent="0.2">
      <c r="A33" s="28"/>
      <c r="B33" s="28"/>
      <c r="C33" s="28"/>
      <c r="D33" s="4"/>
    </row>
    <row r="34" spans="1:4" x14ac:dyDescent="0.2">
      <c r="A34" s="28"/>
      <c r="B34" s="28"/>
      <c r="C34" s="28"/>
      <c r="D34" s="4"/>
    </row>
    <row r="35" spans="1:4" x14ac:dyDescent="0.2">
      <c r="A35" s="28"/>
      <c r="B35" s="28"/>
      <c r="C35" s="28"/>
      <c r="D35" s="4"/>
    </row>
  </sheetData>
  <sheetProtection algorithmName="SHA-512" hashValue="76yiCPTzEeuSu7KsJIS0Ho7gFMl/gG6QRVLPogosJ92VD455mmstvliY1DWKQYLj1Kj8wNyKJZXlro0Zl1jUgg==" saltValue="2PjWHdVKxTVATV/N5mQTeg==" spinCount="100000" sheet="1" objects="1" scenarios="1"/>
  <mergeCells count="18">
    <mergeCell ref="A14:A16"/>
    <mergeCell ref="A8:D8"/>
    <mergeCell ref="A4:A5"/>
    <mergeCell ref="B4:B5"/>
    <mergeCell ref="A3:G3"/>
    <mergeCell ref="A13:G13"/>
    <mergeCell ref="C4:C5"/>
    <mergeCell ref="D4:D5"/>
    <mergeCell ref="B17:G17"/>
    <mergeCell ref="H17:J17"/>
    <mergeCell ref="B14:G16"/>
    <mergeCell ref="H14:J16"/>
    <mergeCell ref="H3:J3"/>
    <mergeCell ref="H4:I4"/>
    <mergeCell ref="J4:J5"/>
    <mergeCell ref="H13:J13"/>
    <mergeCell ref="E4:F4"/>
    <mergeCell ref="G4:G5"/>
  </mergeCells>
  <phoneticPr fontId="1" type="noConversion"/>
  <pageMargins left="0.74803149606299213" right="0.35433070866141736" top="0.59055118110236227" bottom="0.19685039370078741" header="0.31496062992125984" footer="0.31496062992125984"/>
  <pageSetup paperSize="9" scale="75" orientation="landscape" r:id="rId1"/>
  <headerFooter alignWithMargins="0">
    <oddHeader>&amp;CKOMUNALAC POŽEGA d.o.o. - III. REBALANS PLANA INVESTICIJA I INVESTICIJSKOG ODRŽAVANJA ZA 2024. GODINU</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46"/>
  <sheetViews>
    <sheetView zoomScaleNormal="100" workbookViewId="0">
      <selection activeCell="L22" sqref="L22:M22"/>
    </sheetView>
  </sheetViews>
  <sheetFormatPr defaultRowHeight="12.75" x14ac:dyDescent="0.2"/>
  <cols>
    <col min="1" max="1" width="4.7109375" style="5" customWidth="1"/>
    <col min="2" max="2" width="25.7109375" style="5" customWidth="1"/>
    <col min="3" max="3" width="35.7109375" style="5" customWidth="1"/>
    <col min="4" max="4" width="13.7109375" style="4" customWidth="1"/>
    <col min="5" max="6" width="15.7109375" style="2" customWidth="1"/>
    <col min="7" max="7" width="18.7109375" style="2" customWidth="1"/>
    <col min="8" max="9" width="15.7109375" style="2" customWidth="1"/>
    <col min="10" max="10" width="18.7109375" style="2" customWidth="1"/>
    <col min="11" max="16384" width="9.140625" style="2"/>
  </cols>
  <sheetData>
    <row r="1" spans="1:15" s="16" customFormat="1" ht="20.100000000000001" customHeight="1" x14ac:dyDescent="0.2">
      <c r="A1" s="14" t="s">
        <v>1</v>
      </c>
      <c r="B1" s="15" t="s">
        <v>10</v>
      </c>
      <c r="C1" s="15"/>
      <c r="D1" s="15"/>
      <c r="F1" s="15"/>
      <c r="I1" s="15"/>
    </row>
    <row r="2" spans="1:15" s="3" customFormat="1" ht="9.9499999999999993" customHeight="1" x14ac:dyDescent="0.2">
      <c r="A2" s="12"/>
      <c r="B2" s="13"/>
      <c r="C2" s="13"/>
      <c r="D2" s="4"/>
      <c r="E2" s="2"/>
      <c r="F2" s="2"/>
      <c r="H2" s="2"/>
      <c r="I2" s="2"/>
    </row>
    <row r="3" spans="1:15" s="3" customFormat="1" ht="15" customHeight="1" x14ac:dyDescent="0.2">
      <c r="A3" s="161" t="s">
        <v>170</v>
      </c>
      <c r="B3" s="162"/>
      <c r="C3" s="162"/>
      <c r="D3" s="162"/>
      <c r="E3" s="162"/>
      <c r="F3" s="162"/>
      <c r="G3" s="163"/>
      <c r="H3" s="187" t="s">
        <v>161</v>
      </c>
      <c r="I3" s="187"/>
      <c r="J3" s="187"/>
      <c r="K3" s="2"/>
      <c r="L3" s="2"/>
      <c r="M3" s="2"/>
      <c r="N3" s="2"/>
      <c r="O3" s="2"/>
    </row>
    <row r="4" spans="1:15" s="3" customFormat="1" ht="24.95" customHeight="1" x14ac:dyDescent="0.2">
      <c r="A4" s="228" t="s">
        <v>14</v>
      </c>
      <c r="B4" s="230" t="s">
        <v>18</v>
      </c>
      <c r="C4" s="230" t="s">
        <v>20</v>
      </c>
      <c r="D4" s="243" t="s">
        <v>19</v>
      </c>
      <c r="E4" s="223" t="s">
        <v>13</v>
      </c>
      <c r="F4" s="224"/>
      <c r="G4" s="225" t="s">
        <v>146</v>
      </c>
      <c r="H4" s="223" t="s">
        <v>13</v>
      </c>
      <c r="I4" s="224"/>
      <c r="J4" s="225" t="s">
        <v>146</v>
      </c>
    </row>
    <row r="5" spans="1:15" s="3" customFormat="1" ht="24.95" customHeight="1" x14ac:dyDescent="0.2">
      <c r="A5" s="229"/>
      <c r="B5" s="231"/>
      <c r="C5" s="231"/>
      <c r="D5" s="244"/>
      <c r="E5" s="30" t="s">
        <v>78</v>
      </c>
      <c r="F5" s="22" t="s">
        <v>77</v>
      </c>
      <c r="G5" s="226"/>
      <c r="H5" s="30" t="s">
        <v>78</v>
      </c>
      <c r="I5" s="22" t="s">
        <v>77</v>
      </c>
      <c r="J5" s="226"/>
    </row>
    <row r="6" spans="1:15" s="3" customFormat="1" ht="51.95" customHeight="1" x14ac:dyDescent="0.2">
      <c r="A6" s="51" t="s">
        <v>7</v>
      </c>
      <c r="B6" s="48" t="s">
        <v>42</v>
      </c>
      <c r="C6" s="49" t="s">
        <v>44</v>
      </c>
      <c r="D6" s="53" t="s">
        <v>98</v>
      </c>
      <c r="E6" s="31">
        <v>4000</v>
      </c>
      <c r="F6" s="33">
        <v>0</v>
      </c>
      <c r="G6" s="84">
        <f t="shared" ref="G6:G8" si="0">SUM(E6:F6)</f>
        <v>4000</v>
      </c>
      <c r="H6" s="31">
        <f>420+380+1310+700+420+2300</f>
        <v>5530</v>
      </c>
      <c r="I6" s="33">
        <v>0</v>
      </c>
      <c r="J6" s="84">
        <f t="shared" ref="J6:J8" si="1">SUM(H6:I6)</f>
        <v>5530</v>
      </c>
    </row>
    <row r="7" spans="1:15" s="3" customFormat="1" ht="51.95" customHeight="1" x14ac:dyDescent="0.2">
      <c r="A7" s="51" t="s">
        <v>8</v>
      </c>
      <c r="B7" s="48" t="s">
        <v>43</v>
      </c>
      <c r="C7" s="49" t="s">
        <v>47</v>
      </c>
      <c r="D7" s="53" t="s">
        <v>98</v>
      </c>
      <c r="E7" s="82">
        <v>3500</v>
      </c>
      <c r="F7" s="114">
        <v>0</v>
      </c>
      <c r="G7" s="87">
        <f t="shared" si="0"/>
        <v>3500</v>
      </c>
      <c r="H7" s="82">
        <v>600</v>
      </c>
      <c r="I7" s="114">
        <v>0</v>
      </c>
      <c r="J7" s="87">
        <f t="shared" si="1"/>
        <v>600</v>
      </c>
    </row>
    <row r="8" spans="1:15" s="3" customFormat="1" ht="51.95" customHeight="1" x14ac:dyDescent="0.2">
      <c r="A8" s="51" t="s">
        <v>0</v>
      </c>
      <c r="B8" s="48" t="s">
        <v>45</v>
      </c>
      <c r="C8" s="49" t="s">
        <v>46</v>
      </c>
      <c r="D8" s="53" t="s">
        <v>98</v>
      </c>
      <c r="E8" s="66">
        <v>1000</v>
      </c>
      <c r="F8" s="114">
        <v>0</v>
      </c>
      <c r="G8" s="87">
        <f t="shared" si="0"/>
        <v>1000</v>
      </c>
      <c r="H8" s="66">
        <v>1000</v>
      </c>
      <c r="I8" s="114">
        <v>0</v>
      </c>
      <c r="J8" s="87">
        <f t="shared" si="1"/>
        <v>1000</v>
      </c>
    </row>
    <row r="9" spans="1:15" s="3" customFormat="1" ht="51.95" customHeight="1" x14ac:dyDescent="0.2">
      <c r="A9" s="100" t="s">
        <v>1</v>
      </c>
      <c r="B9" s="95" t="s">
        <v>156</v>
      </c>
      <c r="C9" s="96" t="s">
        <v>174</v>
      </c>
      <c r="D9" s="130" t="s">
        <v>98</v>
      </c>
      <c r="E9" s="127">
        <v>6500</v>
      </c>
      <c r="F9" s="128">
        <v>0</v>
      </c>
      <c r="G9" s="129">
        <f>SUM(E9:F9)</f>
        <v>6500</v>
      </c>
      <c r="H9" s="127">
        <f>670+720+1920+1250+440+630+900+470</f>
        <v>7000</v>
      </c>
      <c r="I9" s="128">
        <v>0</v>
      </c>
      <c r="J9" s="129">
        <f>SUM(H9:I9)</f>
        <v>7000</v>
      </c>
    </row>
    <row r="10" spans="1:15" s="3" customFormat="1" ht="24.95" customHeight="1" x14ac:dyDescent="0.2">
      <c r="A10" s="164" t="s">
        <v>82</v>
      </c>
      <c r="B10" s="165"/>
      <c r="C10" s="165"/>
      <c r="D10" s="166"/>
      <c r="E10" s="76">
        <f>SUM(E6:E9)</f>
        <v>15000</v>
      </c>
      <c r="F10" s="85">
        <f>SUM(F6:F9)</f>
        <v>0</v>
      </c>
      <c r="G10" s="83">
        <f>SUM(E10:F10)</f>
        <v>15000</v>
      </c>
      <c r="H10" s="76">
        <f>H6+H7+H8+H9</f>
        <v>14130</v>
      </c>
      <c r="I10" s="85">
        <f>I6+I7+I8</f>
        <v>0</v>
      </c>
      <c r="J10" s="83">
        <f>SUM(H10:I10)</f>
        <v>14130</v>
      </c>
    </row>
    <row r="11" spans="1:15" s="3" customFormat="1" ht="12.75" customHeight="1" x14ac:dyDescent="0.2">
      <c r="A11" s="6"/>
      <c r="B11" s="6"/>
      <c r="C11" s="6"/>
      <c r="D11" s="9"/>
      <c r="E11" s="6"/>
      <c r="F11" s="6"/>
      <c r="H11" s="6"/>
      <c r="I11" s="6"/>
    </row>
    <row r="12" spans="1:15" s="3" customFormat="1" ht="12.75" customHeight="1" x14ac:dyDescent="0.2">
      <c r="A12" s="8" t="s">
        <v>38</v>
      </c>
      <c r="B12" s="8"/>
      <c r="C12" s="8"/>
      <c r="D12" s="8"/>
      <c r="E12" s="8"/>
      <c r="F12" s="8"/>
      <c r="H12" s="8"/>
      <c r="I12" s="8"/>
    </row>
    <row r="13" spans="1:15" s="3" customFormat="1" ht="12.75" customHeight="1" x14ac:dyDescent="0.2">
      <c r="A13" s="8"/>
      <c r="B13" s="8"/>
      <c r="C13" s="8"/>
      <c r="D13" s="8"/>
      <c r="E13" s="8"/>
      <c r="F13" s="8"/>
      <c r="H13" s="8"/>
      <c r="I13" s="8"/>
    </row>
    <row r="14" spans="1:15" s="3" customFormat="1" ht="15" customHeight="1" x14ac:dyDescent="0.2">
      <c r="A14" s="161" t="s">
        <v>170</v>
      </c>
      <c r="B14" s="162"/>
      <c r="C14" s="162"/>
      <c r="D14" s="162"/>
      <c r="E14" s="162"/>
      <c r="F14" s="162"/>
      <c r="G14" s="163"/>
      <c r="H14" s="187" t="s">
        <v>161</v>
      </c>
      <c r="I14" s="187"/>
      <c r="J14" s="187"/>
      <c r="K14" s="2"/>
      <c r="L14" s="2"/>
      <c r="M14" s="2"/>
      <c r="N14" s="2"/>
      <c r="O14" s="2"/>
    </row>
    <row r="15" spans="1:15" s="3" customFormat="1" ht="14.1" customHeight="1" x14ac:dyDescent="0.2">
      <c r="A15" s="227" t="s">
        <v>48</v>
      </c>
      <c r="B15" s="234" t="s">
        <v>62</v>
      </c>
      <c r="C15" s="235"/>
      <c r="D15" s="235"/>
      <c r="E15" s="235"/>
      <c r="F15" s="235"/>
      <c r="G15" s="236"/>
      <c r="H15" s="186" t="s">
        <v>198</v>
      </c>
      <c r="I15" s="186"/>
      <c r="J15" s="186"/>
    </row>
    <row r="16" spans="1:15" s="3" customFormat="1" ht="14.1" customHeight="1" x14ac:dyDescent="0.2">
      <c r="A16" s="227"/>
      <c r="B16" s="237"/>
      <c r="C16" s="238"/>
      <c r="D16" s="238"/>
      <c r="E16" s="238"/>
      <c r="F16" s="238"/>
      <c r="G16" s="239"/>
      <c r="H16" s="186"/>
      <c r="I16" s="186"/>
      <c r="J16" s="186"/>
    </row>
    <row r="17" spans="1:10" s="3" customFormat="1" ht="14.1" customHeight="1" x14ac:dyDescent="0.2">
      <c r="A17" s="227"/>
      <c r="B17" s="237"/>
      <c r="C17" s="238"/>
      <c r="D17" s="238"/>
      <c r="E17" s="238"/>
      <c r="F17" s="238"/>
      <c r="G17" s="239"/>
      <c r="H17" s="186"/>
      <c r="I17" s="186"/>
      <c r="J17" s="186"/>
    </row>
    <row r="18" spans="1:10" s="3" customFormat="1" ht="14.1" customHeight="1" x14ac:dyDescent="0.2">
      <c r="A18" s="227"/>
      <c r="B18" s="240"/>
      <c r="C18" s="241"/>
      <c r="D18" s="241"/>
      <c r="E18" s="241"/>
      <c r="F18" s="241"/>
      <c r="G18" s="242"/>
      <c r="H18" s="186"/>
      <c r="I18" s="186"/>
      <c r="J18" s="186"/>
    </row>
    <row r="19" spans="1:10" s="3" customFormat="1" ht="14.1" customHeight="1" x14ac:dyDescent="0.2">
      <c r="A19" s="227" t="s">
        <v>49</v>
      </c>
      <c r="B19" s="234" t="s">
        <v>63</v>
      </c>
      <c r="C19" s="235"/>
      <c r="D19" s="235"/>
      <c r="E19" s="235"/>
      <c r="F19" s="235"/>
      <c r="G19" s="236"/>
      <c r="H19" s="186" t="s">
        <v>199</v>
      </c>
      <c r="I19" s="186"/>
      <c r="J19" s="186"/>
    </row>
    <row r="20" spans="1:10" s="3" customFormat="1" ht="14.1" customHeight="1" x14ac:dyDescent="0.2">
      <c r="A20" s="227"/>
      <c r="B20" s="237"/>
      <c r="C20" s="238"/>
      <c r="D20" s="238"/>
      <c r="E20" s="238"/>
      <c r="F20" s="238"/>
      <c r="G20" s="239"/>
      <c r="H20" s="186"/>
      <c r="I20" s="186"/>
      <c r="J20" s="186"/>
    </row>
    <row r="21" spans="1:10" s="3" customFormat="1" ht="25.5" customHeight="1" x14ac:dyDescent="0.2">
      <c r="A21" s="227"/>
      <c r="B21" s="240"/>
      <c r="C21" s="241"/>
      <c r="D21" s="241"/>
      <c r="E21" s="241"/>
      <c r="F21" s="241"/>
      <c r="G21" s="242"/>
      <c r="H21" s="186"/>
      <c r="I21" s="186"/>
      <c r="J21" s="186"/>
    </row>
    <row r="22" spans="1:10" s="3" customFormat="1" ht="14.1" customHeight="1" x14ac:dyDescent="0.2">
      <c r="A22" s="215" t="s">
        <v>50</v>
      </c>
      <c r="B22" s="188" t="s">
        <v>64</v>
      </c>
      <c r="C22" s="189"/>
      <c r="D22" s="189"/>
      <c r="E22" s="189"/>
      <c r="F22" s="189"/>
      <c r="G22" s="190"/>
      <c r="H22" s="186" t="s">
        <v>142</v>
      </c>
      <c r="I22" s="186"/>
      <c r="J22" s="186"/>
    </row>
    <row r="23" spans="1:10" s="3" customFormat="1" ht="14.1" customHeight="1" x14ac:dyDescent="0.2">
      <c r="A23" s="215"/>
      <c r="B23" s="191"/>
      <c r="C23" s="192"/>
      <c r="D23" s="192"/>
      <c r="E23" s="192"/>
      <c r="F23" s="192"/>
      <c r="G23" s="193"/>
      <c r="H23" s="186"/>
      <c r="I23" s="186"/>
      <c r="J23" s="186"/>
    </row>
    <row r="24" spans="1:10" s="3" customFormat="1" ht="14.1" customHeight="1" x14ac:dyDescent="0.2">
      <c r="A24" s="215"/>
      <c r="B24" s="194"/>
      <c r="C24" s="195"/>
      <c r="D24" s="195"/>
      <c r="E24" s="195"/>
      <c r="F24" s="195"/>
      <c r="G24" s="196"/>
      <c r="H24" s="186"/>
      <c r="I24" s="186"/>
      <c r="J24" s="186"/>
    </row>
    <row r="25" spans="1:10" s="3" customFormat="1" ht="29.25" customHeight="1" x14ac:dyDescent="0.2">
      <c r="A25" s="105" t="s">
        <v>140</v>
      </c>
      <c r="B25" s="182" t="s">
        <v>159</v>
      </c>
      <c r="C25" s="159"/>
      <c r="D25" s="159"/>
      <c r="E25" s="159"/>
      <c r="F25" s="159"/>
      <c r="G25" s="159"/>
      <c r="H25" s="186" t="s">
        <v>200</v>
      </c>
      <c r="I25" s="186"/>
      <c r="J25" s="186"/>
    </row>
    <row r="26" spans="1:10" s="3" customFormat="1" ht="12.75" customHeight="1" x14ac:dyDescent="0.2">
      <c r="A26" s="27"/>
      <c r="B26" s="29"/>
      <c r="C26" s="29"/>
      <c r="D26" s="29"/>
      <c r="E26" s="29"/>
      <c r="F26" s="29"/>
      <c r="G26" s="29"/>
      <c r="H26" s="29"/>
      <c r="I26" s="29"/>
      <c r="J26" s="29"/>
    </row>
    <row r="27" spans="1:10" ht="12.75" customHeight="1" x14ac:dyDescent="0.2"/>
    <row r="28" spans="1:10" ht="12.75" customHeight="1" x14ac:dyDescent="0.2"/>
    <row r="29" spans="1:10" ht="12.75" customHeight="1" x14ac:dyDescent="0.2"/>
    <row r="30" spans="1:10" ht="12.75" customHeight="1" x14ac:dyDescent="0.2"/>
    <row r="31" spans="1:10" ht="12.75" customHeight="1" x14ac:dyDescent="0.2"/>
    <row r="32" spans="1:10"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sheetData>
  <sheetProtection algorithmName="SHA-512" hashValue="LDUm7ncjDl8BZGI77HfmSl3QXQGUUjKUz08coq+2yuAOO6lFQLZs+9FPolHonVrheOZ4SNd/EQ6e3MBlCuWBgg==" saltValue="K7P14nT/KMPz4juoqXnctw==" spinCount="100000" sheet="1" objects="1" scenarios="1"/>
  <mergeCells count="24">
    <mergeCell ref="B25:G25"/>
    <mergeCell ref="H25:J25"/>
    <mergeCell ref="A14:G14"/>
    <mergeCell ref="H19:J21"/>
    <mergeCell ref="H22:J24"/>
    <mergeCell ref="A19:A21"/>
    <mergeCell ref="A22:A24"/>
    <mergeCell ref="A15:A18"/>
    <mergeCell ref="A3:G3"/>
    <mergeCell ref="B15:G18"/>
    <mergeCell ref="B19:G21"/>
    <mergeCell ref="B22:G24"/>
    <mergeCell ref="H3:J3"/>
    <mergeCell ref="H4:I4"/>
    <mergeCell ref="J4:J5"/>
    <mergeCell ref="H14:J14"/>
    <mergeCell ref="H15:J18"/>
    <mergeCell ref="E4:F4"/>
    <mergeCell ref="G4:G5"/>
    <mergeCell ref="A4:A5"/>
    <mergeCell ref="B4:B5"/>
    <mergeCell ref="C4:C5"/>
    <mergeCell ref="A10:D10"/>
    <mergeCell ref="D4:D5"/>
  </mergeCells>
  <phoneticPr fontId="1" type="noConversion"/>
  <pageMargins left="0.74803149606299213" right="0.35433070866141736" top="0.59055118110236227" bottom="0.19685039370078741" header="0.31496062992125984" footer="0.31496062992125984"/>
  <pageSetup paperSize="9" scale="75" orientation="landscape" r:id="rId1"/>
  <headerFooter alignWithMargins="0">
    <oddHeader>&amp;CKOMUNALAC POŽEGA d.o.o. - III. REBALANS PLANA INVESTICIJA I INVESTICIJSKOG ODRŽAVANJA ZA 2024. GODINU</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41"/>
  <sheetViews>
    <sheetView zoomScaleNormal="100" workbookViewId="0">
      <selection activeCell="J9" sqref="J9"/>
    </sheetView>
  </sheetViews>
  <sheetFormatPr defaultRowHeight="12.75" x14ac:dyDescent="0.2"/>
  <cols>
    <col min="1" max="1" width="4.7109375" style="5" customWidth="1"/>
    <col min="2" max="2" width="25.7109375" style="5" customWidth="1"/>
    <col min="3" max="3" width="35.7109375" style="5" customWidth="1"/>
    <col min="4" max="4" width="13.28515625" style="4" customWidth="1"/>
    <col min="5" max="6" width="15.7109375" style="2" customWidth="1"/>
    <col min="7" max="7" width="18.7109375" style="2" customWidth="1"/>
    <col min="8" max="9" width="15.7109375" style="2" customWidth="1"/>
    <col min="10" max="10" width="18.7109375" style="2" customWidth="1"/>
    <col min="11" max="16384" width="9.140625" style="2"/>
  </cols>
  <sheetData>
    <row r="1" spans="1:15" s="16" customFormat="1" ht="20.100000000000001" customHeight="1" x14ac:dyDescent="0.2">
      <c r="A1" s="14" t="s">
        <v>2</v>
      </c>
      <c r="B1" s="15" t="s">
        <v>9</v>
      </c>
      <c r="C1" s="15"/>
      <c r="D1" s="15"/>
      <c r="F1" s="15"/>
      <c r="I1" s="15"/>
    </row>
    <row r="2" spans="1:15" s="3" customFormat="1" ht="9.9499999999999993" customHeight="1" x14ac:dyDescent="0.2">
      <c r="A2" s="12"/>
      <c r="B2" s="13"/>
      <c r="C2" s="13"/>
      <c r="D2" s="4"/>
      <c r="E2" s="2"/>
      <c r="F2" s="2"/>
      <c r="H2" s="2"/>
      <c r="I2" s="2"/>
    </row>
    <row r="3" spans="1:15" s="3" customFormat="1" ht="15" customHeight="1" x14ac:dyDescent="0.2">
      <c r="A3" s="161" t="s">
        <v>170</v>
      </c>
      <c r="B3" s="162"/>
      <c r="C3" s="162"/>
      <c r="D3" s="162"/>
      <c r="E3" s="162"/>
      <c r="F3" s="162"/>
      <c r="G3" s="163"/>
      <c r="H3" s="187" t="s">
        <v>161</v>
      </c>
      <c r="I3" s="187"/>
      <c r="J3" s="187"/>
      <c r="K3" s="2"/>
      <c r="L3" s="2"/>
      <c r="M3" s="2"/>
      <c r="N3" s="2"/>
      <c r="O3" s="2"/>
    </row>
    <row r="4" spans="1:15" s="3" customFormat="1" ht="24.95" customHeight="1" x14ac:dyDescent="0.2">
      <c r="A4" s="228" t="s">
        <v>14</v>
      </c>
      <c r="B4" s="230" t="s">
        <v>18</v>
      </c>
      <c r="C4" s="230" t="s">
        <v>20</v>
      </c>
      <c r="D4" s="232" t="s">
        <v>19</v>
      </c>
      <c r="E4" s="223" t="s">
        <v>13</v>
      </c>
      <c r="F4" s="224"/>
      <c r="G4" s="225" t="s">
        <v>146</v>
      </c>
      <c r="H4" s="223" t="s">
        <v>13</v>
      </c>
      <c r="I4" s="224"/>
      <c r="J4" s="225" t="s">
        <v>146</v>
      </c>
    </row>
    <row r="5" spans="1:15" s="3" customFormat="1" ht="24.95" customHeight="1" x14ac:dyDescent="0.2">
      <c r="A5" s="229"/>
      <c r="B5" s="231"/>
      <c r="C5" s="231"/>
      <c r="D5" s="233"/>
      <c r="E5" s="30" t="s">
        <v>76</v>
      </c>
      <c r="F5" s="22" t="s">
        <v>111</v>
      </c>
      <c r="G5" s="226"/>
      <c r="H5" s="30" t="s">
        <v>76</v>
      </c>
      <c r="I5" s="22" t="s">
        <v>111</v>
      </c>
      <c r="J5" s="226"/>
    </row>
    <row r="6" spans="1:15" s="3" customFormat="1" ht="51.95" customHeight="1" x14ac:dyDescent="0.2">
      <c r="A6" s="54" t="s">
        <v>7</v>
      </c>
      <c r="B6" s="55" t="s">
        <v>102</v>
      </c>
      <c r="C6" s="56" t="s">
        <v>105</v>
      </c>
      <c r="D6" s="57" t="s">
        <v>98</v>
      </c>
      <c r="E6" s="34">
        <v>2000</v>
      </c>
      <c r="F6" s="99">
        <v>0</v>
      </c>
      <c r="G6" s="70">
        <f>SUM(E6:F6)</f>
        <v>2000</v>
      </c>
      <c r="H6" s="34">
        <v>200</v>
      </c>
      <c r="I6" s="99">
        <v>0</v>
      </c>
      <c r="J6" s="70">
        <f>SUM(H6:I6)</f>
        <v>200</v>
      </c>
    </row>
    <row r="7" spans="1:15" s="3" customFormat="1" ht="68.099999999999994" customHeight="1" x14ac:dyDescent="0.2">
      <c r="A7" s="51" t="s">
        <v>8</v>
      </c>
      <c r="B7" s="59" t="s">
        <v>61</v>
      </c>
      <c r="C7" s="49" t="s">
        <v>100</v>
      </c>
      <c r="D7" s="60" t="s">
        <v>98</v>
      </c>
      <c r="E7" s="31">
        <v>2000</v>
      </c>
      <c r="F7" s="33">
        <v>0</v>
      </c>
      <c r="G7" s="70">
        <f t="shared" ref="G7" si="0">SUM(E7:F7)</f>
        <v>2000</v>
      </c>
      <c r="H7" s="31">
        <v>1000</v>
      </c>
      <c r="I7" s="33">
        <v>0</v>
      </c>
      <c r="J7" s="70">
        <f t="shared" ref="J7" si="1">SUM(H7:I7)</f>
        <v>1000</v>
      </c>
    </row>
    <row r="8" spans="1:15" s="3" customFormat="1" ht="51.95" customHeight="1" x14ac:dyDescent="0.2">
      <c r="A8" s="100" t="s">
        <v>0</v>
      </c>
      <c r="B8" s="107" t="s">
        <v>144</v>
      </c>
      <c r="C8" s="96" t="s">
        <v>143</v>
      </c>
      <c r="D8" s="97" t="s">
        <v>187</v>
      </c>
      <c r="E8" s="73">
        <v>0</v>
      </c>
      <c r="F8" s="109">
        <v>720600</v>
      </c>
      <c r="G8" s="106">
        <f>SUM(E8:F8)</f>
        <v>720600</v>
      </c>
      <c r="H8" s="73">
        <v>0</v>
      </c>
      <c r="I8" s="109">
        <v>720600</v>
      </c>
      <c r="J8" s="106">
        <f>SUM(H8:I8)</f>
        <v>720600</v>
      </c>
    </row>
    <row r="9" spans="1:15" s="3" customFormat="1" ht="24.95" customHeight="1" x14ac:dyDescent="0.2">
      <c r="A9" s="88" t="s">
        <v>83</v>
      </c>
      <c r="B9" s="89"/>
      <c r="C9" s="89"/>
      <c r="D9" s="89"/>
      <c r="E9" s="76">
        <f t="shared" ref="E9:J9" si="2">SUM(E6:E8)</f>
        <v>4000</v>
      </c>
      <c r="F9" s="81">
        <f t="shared" si="2"/>
        <v>720600</v>
      </c>
      <c r="G9" s="83">
        <f t="shared" si="2"/>
        <v>724600</v>
      </c>
      <c r="H9" s="76">
        <f t="shared" si="2"/>
        <v>1200</v>
      </c>
      <c r="I9" s="81">
        <f t="shared" si="2"/>
        <v>720600</v>
      </c>
      <c r="J9" s="83">
        <f t="shared" si="2"/>
        <v>721800</v>
      </c>
    </row>
    <row r="10" spans="1:15" s="3" customFormat="1" ht="12.75" customHeight="1" x14ac:dyDescent="0.2">
      <c r="A10" s="6"/>
      <c r="B10" s="6"/>
      <c r="C10" s="6"/>
      <c r="D10" s="9"/>
      <c r="E10" s="25"/>
      <c r="F10" s="6"/>
      <c r="H10" s="25"/>
      <c r="I10" s="6"/>
    </row>
    <row r="11" spans="1:15" s="3" customFormat="1" ht="12.75" customHeight="1" x14ac:dyDescent="0.2">
      <c r="A11" s="8" t="s">
        <v>38</v>
      </c>
      <c r="B11" s="8"/>
      <c r="C11" s="8"/>
      <c r="D11" s="8"/>
      <c r="E11" s="8"/>
      <c r="F11" s="8"/>
      <c r="H11" s="8"/>
      <c r="I11" s="8"/>
    </row>
    <row r="12" spans="1:15" s="3" customFormat="1" ht="12.75" customHeight="1" x14ac:dyDescent="0.2">
      <c r="A12" s="8"/>
      <c r="B12" s="8"/>
      <c r="C12" s="8"/>
      <c r="D12" s="8"/>
      <c r="E12" s="8"/>
      <c r="F12" s="8"/>
      <c r="H12" s="8"/>
      <c r="I12" s="8"/>
    </row>
    <row r="13" spans="1:15" s="3" customFormat="1" ht="15" customHeight="1" x14ac:dyDescent="0.2">
      <c r="A13" s="161" t="s">
        <v>170</v>
      </c>
      <c r="B13" s="162"/>
      <c r="C13" s="162"/>
      <c r="D13" s="162"/>
      <c r="E13" s="162"/>
      <c r="F13" s="162"/>
      <c r="G13" s="163"/>
      <c r="H13" s="187" t="s">
        <v>161</v>
      </c>
      <c r="I13" s="187"/>
      <c r="J13" s="187"/>
      <c r="K13" s="2"/>
      <c r="L13" s="2"/>
      <c r="M13" s="2"/>
      <c r="N13" s="2"/>
      <c r="O13" s="2"/>
    </row>
    <row r="14" spans="1:15" ht="12.75" customHeight="1" x14ac:dyDescent="0.2">
      <c r="A14" s="215" t="s">
        <v>48</v>
      </c>
      <c r="B14" s="188" t="s">
        <v>121</v>
      </c>
      <c r="C14" s="189"/>
      <c r="D14" s="189"/>
      <c r="E14" s="189"/>
      <c r="F14" s="189"/>
      <c r="G14" s="190"/>
      <c r="H14" s="159" t="s">
        <v>190</v>
      </c>
      <c r="I14" s="159"/>
      <c r="J14" s="159"/>
    </row>
    <row r="15" spans="1:15" ht="12.75" customHeight="1" x14ac:dyDescent="0.2">
      <c r="A15" s="215"/>
      <c r="B15" s="191"/>
      <c r="C15" s="192"/>
      <c r="D15" s="192"/>
      <c r="E15" s="192"/>
      <c r="F15" s="192"/>
      <c r="G15" s="193"/>
      <c r="H15" s="159"/>
      <c r="I15" s="159"/>
      <c r="J15" s="159"/>
    </row>
    <row r="16" spans="1:15" ht="14.25" customHeight="1" x14ac:dyDescent="0.2">
      <c r="A16" s="215"/>
      <c r="B16" s="194"/>
      <c r="C16" s="195"/>
      <c r="D16" s="195"/>
      <c r="E16" s="195"/>
      <c r="F16" s="195"/>
      <c r="G16" s="196"/>
      <c r="H16" s="159"/>
      <c r="I16" s="159"/>
      <c r="J16" s="159"/>
    </row>
    <row r="17" spans="1:10" ht="12.75" customHeight="1" x14ac:dyDescent="0.2">
      <c r="A17" s="215" t="s">
        <v>103</v>
      </c>
      <c r="B17" s="188" t="s">
        <v>65</v>
      </c>
      <c r="C17" s="189"/>
      <c r="D17" s="189"/>
      <c r="E17" s="189"/>
      <c r="F17" s="189"/>
      <c r="G17" s="190"/>
      <c r="H17" s="159" t="s">
        <v>189</v>
      </c>
      <c r="I17" s="159"/>
      <c r="J17" s="159"/>
    </row>
    <row r="18" spans="1:10" ht="12.75" customHeight="1" x14ac:dyDescent="0.2">
      <c r="A18" s="215"/>
      <c r="B18" s="191"/>
      <c r="C18" s="192"/>
      <c r="D18" s="192"/>
      <c r="E18" s="192"/>
      <c r="F18" s="192"/>
      <c r="G18" s="193"/>
      <c r="H18" s="159"/>
      <c r="I18" s="159"/>
      <c r="J18" s="159"/>
    </row>
    <row r="19" spans="1:10" ht="12.75" customHeight="1" x14ac:dyDescent="0.2">
      <c r="A19" s="215"/>
      <c r="B19" s="191"/>
      <c r="C19" s="192"/>
      <c r="D19" s="192"/>
      <c r="E19" s="192"/>
      <c r="F19" s="192"/>
      <c r="G19" s="193"/>
      <c r="H19" s="159"/>
      <c r="I19" s="159"/>
      <c r="J19" s="159"/>
    </row>
    <row r="20" spans="1:10" ht="12.75" customHeight="1" x14ac:dyDescent="0.2">
      <c r="A20" s="215"/>
      <c r="B20" s="191"/>
      <c r="C20" s="192"/>
      <c r="D20" s="192"/>
      <c r="E20" s="192"/>
      <c r="F20" s="192"/>
      <c r="G20" s="193"/>
      <c r="H20" s="159"/>
      <c r="I20" s="159"/>
      <c r="J20" s="159"/>
    </row>
    <row r="21" spans="1:10" ht="16.5" customHeight="1" x14ac:dyDescent="0.2">
      <c r="A21" s="215"/>
      <c r="B21" s="194"/>
      <c r="C21" s="195"/>
      <c r="D21" s="195"/>
      <c r="E21" s="195"/>
      <c r="F21" s="195"/>
      <c r="G21" s="196"/>
      <c r="H21" s="159"/>
      <c r="I21" s="159"/>
      <c r="J21" s="159"/>
    </row>
    <row r="22" spans="1:10" ht="66" customHeight="1" x14ac:dyDescent="0.2">
      <c r="A22" s="108" t="s">
        <v>50</v>
      </c>
      <c r="B22" s="246" t="s">
        <v>145</v>
      </c>
      <c r="C22" s="247"/>
      <c r="D22" s="247"/>
      <c r="E22" s="247"/>
      <c r="F22" s="247"/>
      <c r="G22" s="248"/>
      <c r="H22" s="245" t="s">
        <v>188</v>
      </c>
      <c r="I22" s="245"/>
      <c r="J22" s="245"/>
    </row>
    <row r="23" spans="1:10" x14ac:dyDescent="0.2">
      <c r="A23" s="28"/>
      <c r="B23" s="28"/>
      <c r="C23" s="28"/>
    </row>
    <row r="24" spans="1:10" x14ac:dyDescent="0.2">
      <c r="A24" s="28"/>
      <c r="B24" s="28"/>
      <c r="C24" s="28"/>
    </row>
    <row r="25" spans="1:10" x14ac:dyDescent="0.2">
      <c r="A25" s="28"/>
      <c r="B25" s="28"/>
      <c r="C25" s="28"/>
    </row>
    <row r="26" spans="1:10" x14ac:dyDescent="0.2">
      <c r="A26" s="28"/>
      <c r="B26" s="28"/>
      <c r="C26" s="28"/>
    </row>
    <row r="27" spans="1:10" x14ac:dyDescent="0.2">
      <c r="A27" s="28"/>
      <c r="B27" s="28"/>
      <c r="C27" s="28"/>
    </row>
    <row r="28" spans="1:10" x14ac:dyDescent="0.2">
      <c r="A28" s="28"/>
      <c r="B28" s="28"/>
      <c r="C28" s="28"/>
    </row>
    <row r="29" spans="1:10" x14ac:dyDescent="0.2">
      <c r="A29" s="28"/>
      <c r="B29" s="28"/>
      <c r="C29" s="28"/>
    </row>
    <row r="30" spans="1:10" x14ac:dyDescent="0.2">
      <c r="A30" s="28"/>
      <c r="B30" s="28"/>
      <c r="C30" s="28"/>
    </row>
    <row r="31" spans="1:10" x14ac:dyDescent="0.2">
      <c r="A31" s="28"/>
      <c r="B31" s="28"/>
      <c r="C31" s="28"/>
    </row>
    <row r="32" spans="1:10" x14ac:dyDescent="0.2">
      <c r="A32" s="28"/>
      <c r="B32" s="28"/>
      <c r="C32" s="28"/>
    </row>
    <row r="33" spans="1:3" x14ac:dyDescent="0.2">
      <c r="A33" s="28"/>
      <c r="B33" s="28"/>
      <c r="C33" s="28"/>
    </row>
    <row r="34" spans="1:3" x14ac:dyDescent="0.2">
      <c r="A34" s="28"/>
      <c r="B34" s="28"/>
      <c r="C34" s="28"/>
    </row>
    <row r="35" spans="1:3" x14ac:dyDescent="0.2">
      <c r="A35" s="28"/>
      <c r="B35" s="28"/>
      <c r="C35" s="28"/>
    </row>
    <row r="36" spans="1:3" x14ac:dyDescent="0.2">
      <c r="A36" s="28"/>
      <c r="B36" s="28"/>
      <c r="C36" s="28"/>
    </row>
    <row r="37" spans="1:3" x14ac:dyDescent="0.2">
      <c r="A37" s="28"/>
      <c r="B37" s="28"/>
      <c r="C37" s="28"/>
    </row>
    <row r="38" spans="1:3" x14ac:dyDescent="0.2">
      <c r="A38" s="28"/>
      <c r="B38" s="28"/>
      <c r="C38" s="28"/>
    </row>
    <row r="39" spans="1:3" x14ac:dyDescent="0.2">
      <c r="A39" s="28"/>
      <c r="B39" s="28"/>
      <c r="C39" s="28"/>
    </row>
    <row r="40" spans="1:3" x14ac:dyDescent="0.2">
      <c r="A40" s="28"/>
      <c r="B40" s="28"/>
      <c r="C40" s="28"/>
    </row>
    <row r="41" spans="1:3" x14ac:dyDescent="0.2">
      <c r="A41" s="28"/>
      <c r="B41" s="28"/>
      <c r="C41" s="28"/>
    </row>
  </sheetData>
  <sheetProtection algorithmName="SHA-512" hashValue="0Hx8Lf4Wpr3pBRnJ9zIcp70L7BhvocOXoPOMzlwOqKKcuUxC7K92YYNjat/lYZPd4dPnwniaxRCzJkhJ9aJ1Sw==" saltValue="nQbMWnxzu6xjhujI7ieEJg==" spinCount="100000" sheet="1" objects="1" scenarios="1"/>
  <mergeCells count="20">
    <mergeCell ref="H22:J22"/>
    <mergeCell ref="B22:G22"/>
    <mergeCell ref="A13:G13"/>
    <mergeCell ref="E4:F4"/>
    <mergeCell ref="G4:G5"/>
    <mergeCell ref="A4:A5"/>
    <mergeCell ref="B4:B5"/>
    <mergeCell ref="C4:C5"/>
    <mergeCell ref="D4:D5"/>
    <mergeCell ref="A14:A16"/>
    <mergeCell ref="A17:A21"/>
    <mergeCell ref="H3:J3"/>
    <mergeCell ref="H4:I4"/>
    <mergeCell ref="A3:G3"/>
    <mergeCell ref="B14:G16"/>
    <mergeCell ref="B17:G21"/>
    <mergeCell ref="J4:J5"/>
    <mergeCell ref="H13:J13"/>
    <mergeCell ref="H14:J16"/>
    <mergeCell ref="H17:J21"/>
  </mergeCells>
  <phoneticPr fontId="1" type="noConversion"/>
  <pageMargins left="0.74803149606299213" right="0.35433070866141736" top="0.59055118110236227" bottom="0.19685039370078741" header="0.31496062992125984" footer="0.31496062992125984"/>
  <pageSetup paperSize="9" scale="75" orientation="landscape" r:id="rId1"/>
  <headerFooter alignWithMargins="0">
    <oddHeader>&amp;CKOMUNALAC POŽEGA d.o.o. -  III. REBALANS PLANA INVESTICIJA I INVESTICIJSKOG ODRŽAVANJA ZA 2024. GODINU</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34"/>
  <sheetViews>
    <sheetView zoomScaleNormal="100" workbookViewId="0">
      <selection activeCell="P10" sqref="P10"/>
    </sheetView>
  </sheetViews>
  <sheetFormatPr defaultRowHeight="12.75" x14ac:dyDescent="0.2"/>
  <cols>
    <col min="1" max="1" width="4.7109375" style="5" customWidth="1"/>
    <col min="2" max="2" width="25.7109375" style="5" customWidth="1"/>
    <col min="3" max="3" width="35.7109375" style="5" customWidth="1"/>
    <col min="4" max="4" width="13.7109375" style="4" customWidth="1"/>
    <col min="5" max="6" width="15.7109375" style="2" customWidth="1"/>
    <col min="7" max="7" width="18.7109375" style="2" customWidth="1"/>
    <col min="8" max="9" width="15.7109375" style="2" customWidth="1"/>
    <col min="10" max="10" width="18.7109375" style="2" customWidth="1"/>
    <col min="11" max="16384" width="9.140625" style="2"/>
  </cols>
  <sheetData>
    <row r="1" spans="1:15" s="16" customFormat="1" ht="20.100000000000001" customHeight="1" x14ac:dyDescent="0.2">
      <c r="A1" s="14" t="s">
        <v>3</v>
      </c>
      <c r="B1" s="15" t="s">
        <v>4</v>
      </c>
      <c r="C1" s="15"/>
      <c r="D1" s="15"/>
      <c r="F1" s="15"/>
      <c r="I1" s="15"/>
    </row>
    <row r="2" spans="1:15" s="3" customFormat="1" ht="9.9499999999999993" customHeight="1" x14ac:dyDescent="0.2">
      <c r="A2" s="12"/>
      <c r="B2" s="13"/>
      <c r="C2" s="13"/>
      <c r="D2" s="4"/>
      <c r="E2" s="2"/>
      <c r="F2" s="2"/>
      <c r="H2" s="2"/>
      <c r="I2" s="2"/>
    </row>
    <row r="3" spans="1:15" s="3" customFormat="1" ht="15" customHeight="1" x14ac:dyDescent="0.2">
      <c r="A3" s="161" t="s">
        <v>170</v>
      </c>
      <c r="B3" s="162"/>
      <c r="C3" s="162"/>
      <c r="D3" s="162"/>
      <c r="E3" s="162"/>
      <c r="F3" s="162"/>
      <c r="G3" s="163"/>
      <c r="H3" s="187" t="s">
        <v>161</v>
      </c>
      <c r="I3" s="187"/>
      <c r="J3" s="187"/>
      <c r="K3" s="2"/>
      <c r="L3" s="2"/>
      <c r="M3" s="2"/>
      <c r="N3" s="2"/>
      <c r="O3" s="2"/>
    </row>
    <row r="4" spans="1:15" s="3" customFormat="1" ht="24.95" customHeight="1" x14ac:dyDescent="0.2">
      <c r="A4" s="228" t="s">
        <v>14</v>
      </c>
      <c r="B4" s="230" t="s">
        <v>18</v>
      </c>
      <c r="C4" s="230" t="s">
        <v>20</v>
      </c>
      <c r="D4" s="232" t="s">
        <v>19</v>
      </c>
      <c r="E4" s="223" t="s">
        <v>13</v>
      </c>
      <c r="F4" s="224"/>
      <c r="G4" s="225" t="s">
        <v>112</v>
      </c>
      <c r="H4" s="223" t="s">
        <v>13</v>
      </c>
      <c r="I4" s="224"/>
      <c r="J4" s="225" t="s">
        <v>112</v>
      </c>
    </row>
    <row r="5" spans="1:15" s="3" customFormat="1" ht="36" customHeight="1" x14ac:dyDescent="0.2">
      <c r="A5" s="229"/>
      <c r="B5" s="231"/>
      <c r="C5" s="231"/>
      <c r="D5" s="233"/>
      <c r="E5" s="17" t="s">
        <v>76</v>
      </c>
      <c r="F5" s="22" t="s">
        <v>77</v>
      </c>
      <c r="G5" s="226"/>
      <c r="H5" s="17" t="s">
        <v>76</v>
      </c>
      <c r="I5" s="22" t="s">
        <v>77</v>
      </c>
      <c r="J5" s="226"/>
    </row>
    <row r="6" spans="1:15" s="3" customFormat="1" ht="54.75" customHeight="1" x14ac:dyDescent="0.2">
      <c r="A6" s="58" t="s">
        <v>7</v>
      </c>
      <c r="B6" s="61" t="s">
        <v>123</v>
      </c>
      <c r="C6" s="62" t="s">
        <v>124</v>
      </c>
      <c r="D6" s="63" t="s">
        <v>96</v>
      </c>
      <c r="E6" s="46">
        <v>7000</v>
      </c>
      <c r="F6" s="110">
        <v>0</v>
      </c>
      <c r="G6" s="84">
        <f t="shared" ref="G6" si="0">SUM(E6:F6)</f>
        <v>7000</v>
      </c>
      <c r="H6" s="46">
        <v>5000</v>
      </c>
      <c r="I6" s="110">
        <v>0</v>
      </c>
      <c r="J6" s="84">
        <f t="shared" ref="J6" si="1">SUM(H6:I6)</f>
        <v>5000</v>
      </c>
    </row>
    <row r="7" spans="1:15" s="3" customFormat="1" ht="54.75" customHeight="1" x14ac:dyDescent="0.2">
      <c r="A7" s="47" t="s">
        <v>8</v>
      </c>
      <c r="B7" s="95" t="s">
        <v>137</v>
      </c>
      <c r="C7" s="96" t="s">
        <v>122</v>
      </c>
      <c r="D7" s="97" t="s">
        <v>98</v>
      </c>
      <c r="E7" s="93">
        <f>6000+16000</f>
        <v>22000</v>
      </c>
      <c r="F7" s="111">
        <v>0</v>
      </c>
      <c r="G7" s="94">
        <f>SUM(E7:F7)</f>
        <v>22000</v>
      </c>
      <c r="H7" s="93">
        <f>2000+1400</f>
        <v>3400</v>
      </c>
      <c r="I7" s="111">
        <v>0</v>
      </c>
      <c r="J7" s="94">
        <f>SUM(H7:I7)</f>
        <v>3400</v>
      </c>
    </row>
    <row r="8" spans="1:15" s="3" customFormat="1" ht="54.75" customHeight="1" x14ac:dyDescent="0.2">
      <c r="A8" s="47" t="s">
        <v>0</v>
      </c>
      <c r="B8" s="95" t="s">
        <v>138</v>
      </c>
      <c r="C8" s="96" t="s">
        <v>139</v>
      </c>
      <c r="D8" s="97" t="s">
        <v>97</v>
      </c>
      <c r="E8" s="93">
        <v>16000</v>
      </c>
      <c r="F8" s="111">
        <v>0</v>
      </c>
      <c r="G8" s="94">
        <f>SUM(E8:F8)</f>
        <v>16000</v>
      </c>
      <c r="H8" s="93">
        <v>800</v>
      </c>
      <c r="I8" s="111">
        <v>0</v>
      </c>
      <c r="J8" s="94">
        <f>SUM(H8:I8)</f>
        <v>800</v>
      </c>
    </row>
    <row r="9" spans="1:15" s="3" customFormat="1" ht="54.75" customHeight="1" x14ac:dyDescent="0.2">
      <c r="A9" s="100" t="s">
        <v>1</v>
      </c>
      <c r="B9" s="95" t="s">
        <v>131</v>
      </c>
      <c r="C9" s="96" t="s">
        <v>132</v>
      </c>
      <c r="D9" s="97" t="s">
        <v>98</v>
      </c>
      <c r="E9" s="93">
        <v>2400</v>
      </c>
      <c r="F9" s="111">
        <v>0</v>
      </c>
      <c r="G9" s="94">
        <f>SUM(E9:F9)</f>
        <v>2400</v>
      </c>
      <c r="H9" s="93">
        <v>0</v>
      </c>
      <c r="I9" s="111">
        <v>0</v>
      </c>
      <c r="J9" s="94">
        <f>SUM(H9:I9)</f>
        <v>0</v>
      </c>
      <c r="K9" s="2"/>
      <c r="L9" s="2"/>
      <c r="M9" s="2"/>
    </row>
    <row r="10" spans="1:15" s="3" customFormat="1" ht="24.95" customHeight="1" x14ac:dyDescent="0.2">
      <c r="A10" s="164" t="s">
        <v>84</v>
      </c>
      <c r="B10" s="165"/>
      <c r="C10" s="165"/>
      <c r="D10" s="166"/>
      <c r="E10" s="77">
        <f>SUM(E6:E9)</f>
        <v>47400</v>
      </c>
      <c r="F10" s="85">
        <f>SUM(F6:F9)</f>
        <v>0</v>
      </c>
      <c r="G10" s="91">
        <f>SUM(G6:G9)</f>
        <v>47400</v>
      </c>
      <c r="H10" s="77">
        <f>SUM(H6:H9)</f>
        <v>9200</v>
      </c>
      <c r="I10" s="85">
        <f>SUM(I6:I9)</f>
        <v>0</v>
      </c>
      <c r="J10" s="91">
        <f>SUM(H10:I10)</f>
        <v>9200</v>
      </c>
    </row>
    <row r="11" spans="1:15" s="3" customFormat="1" ht="12.75" customHeight="1" x14ac:dyDescent="0.2">
      <c r="A11" s="6"/>
      <c r="B11" s="6"/>
      <c r="C11" s="6"/>
      <c r="D11" s="9"/>
      <c r="E11" s="25"/>
      <c r="F11" s="25"/>
      <c r="H11" s="25"/>
      <c r="I11" s="25"/>
    </row>
    <row r="12" spans="1:15" s="3" customFormat="1" ht="12.75" customHeight="1" x14ac:dyDescent="0.2">
      <c r="A12" s="8" t="s">
        <v>38</v>
      </c>
      <c r="B12" s="8"/>
      <c r="C12" s="8"/>
      <c r="D12" s="8"/>
      <c r="E12" s="8"/>
      <c r="F12" s="8"/>
      <c r="H12" s="8"/>
      <c r="I12" s="8"/>
    </row>
    <row r="13" spans="1:15" s="3" customFormat="1" ht="12.75" customHeight="1" x14ac:dyDescent="0.2">
      <c r="A13" s="8"/>
      <c r="B13" s="8"/>
      <c r="C13" s="8"/>
      <c r="D13" s="8"/>
      <c r="E13" s="8"/>
      <c r="F13" s="8"/>
      <c r="H13" s="8"/>
      <c r="I13" s="8"/>
    </row>
    <row r="14" spans="1:15" s="3" customFormat="1" ht="15" customHeight="1" x14ac:dyDescent="0.2">
      <c r="A14" s="161" t="s">
        <v>170</v>
      </c>
      <c r="B14" s="162"/>
      <c r="C14" s="162"/>
      <c r="D14" s="162"/>
      <c r="E14" s="162"/>
      <c r="F14" s="162"/>
      <c r="G14" s="163"/>
      <c r="H14" s="187" t="s">
        <v>161</v>
      </c>
      <c r="I14" s="187"/>
      <c r="J14" s="187"/>
      <c r="K14" s="2"/>
      <c r="L14" s="2"/>
      <c r="M14" s="2"/>
      <c r="N14" s="2"/>
      <c r="O14" s="2"/>
    </row>
    <row r="15" spans="1:15" ht="15" customHeight="1" x14ac:dyDescent="0.2">
      <c r="A15" s="215" t="s">
        <v>48</v>
      </c>
      <c r="B15" s="188" t="s">
        <v>125</v>
      </c>
      <c r="C15" s="189"/>
      <c r="D15" s="189"/>
      <c r="E15" s="189"/>
      <c r="F15" s="189"/>
      <c r="G15" s="190"/>
      <c r="H15" s="159" t="s">
        <v>178</v>
      </c>
      <c r="I15" s="159"/>
      <c r="J15" s="159"/>
    </row>
    <row r="16" spans="1:15" ht="24.75" customHeight="1" x14ac:dyDescent="0.2">
      <c r="A16" s="215"/>
      <c r="B16" s="194"/>
      <c r="C16" s="195"/>
      <c r="D16" s="195"/>
      <c r="E16" s="195"/>
      <c r="F16" s="195"/>
      <c r="G16" s="196"/>
      <c r="H16" s="159"/>
      <c r="I16" s="159"/>
      <c r="J16" s="159"/>
    </row>
    <row r="17" spans="1:10" ht="41.25" customHeight="1" x14ac:dyDescent="0.2">
      <c r="A17" s="105" t="s">
        <v>103</v>
      </c>
      <c r="B17" s="246" t="s">
        <v>126</v>
      </c>
      <c r="C17" s="247"/>
      <c r="D17" s="247"/>
      <c r="E17" s="247"/>
      <c r="F17" s="247"/>
      <c r="G17" s="248"/>
      <c r="H17" s="179" t="s">
        <v>204</v>
      </c>
      <c r="I17" s="180"/>
      <c r="J17" s="181"/>
    </row>
    <row r="18" spans="1:10" ht="52.5" customHeight="1" x14ac:dyDescent="0.2">
      <c r="A18" s="105" t="s">
        <v>50</v>
      </c>
      <c r="B18" s="249" t="s">
        <v>141</v>
      </c>
      <c r="C18" s="250"/>
      <c r="D18" s="250"/>
      <c r="E18" s="250"/>
      <c r="F18" s="250"/>
      <c r="G18" s="251"/>
      <c r="H18" s="179" t="s">
        <v>179</v>
      </c>
      <c r="I18" s="180"/>
      <c r="J18" s="181"/>
    </row>
    <row r="19" spans="1:10" ht="31.5" customHeight="1" x14ac:dyDescent="0.2">
      <c r="A19" s="105" t="s">
        <v>140</v>
      </c>
      <c r="B19" s="246" t="s">
        <v>133</v>
      </c>
      <c r="C19" s="247"/>
      <c r="D19" s="247"/>
      <c r="E19" s="247"/>
      <c r="F19" s="247"/>
      <c r="G19" s="248"/>
      <c r="H19" s="179" t="s">
        <v>205</v>
      </c>
      <c r="I19" s="180"/>
      <c r="J19" s="181"/>
    </row>
    <row r="20" spans="1:10" ht="12.75" customHeight="1" x14ac:dyDescent="0.2"/>
    <row r="21" spans="1:10" ht="12.75" customHeight="1" x14ac:dyDescent="0.2"/>
    <row r="22" spans="1:10" ht="12.75" customHeight="1" x14ac:dyDescent="0.2"/>
    <row r="23" spans="1:10" ht="12.75" customHeight="1" x14ac:dyDescent="0.2"/>
    <row r="24" spans="1:10" ht="12.75" customHeight="1" x14ac:dyDescent="0.2"/>
    <row r="25" spans="1:10" ht="12.75" customHeight="1" x14ac:dyDescent="0.2"/>
    <row r="26" spans="1:10" ht="12.75" customHeight="1" x14ac:dyDescent="0.2"/>
    <row r="27" spans="1:10" ht="12.75" customHeight="1" x14ac:dyDescent="0.2"/>
    <row r="28" spans="1:10" ht="12.75" customHeight="1" x14ac:dyDescent="0.2"/>
    <row r="29" spans="1:10" ht="12.75" customHeight="1" x14ac:dyDescent="0.2"/>
    <row r="30" spans="1:10" ht="12.75" customHeight="1" x14ac:dyDescent="0.2"/>
    <row r="31" spans="1:10" ht="12.75" customHeight="1" x14ac:dyDescent="0.2"/>
    <row r="32" spans="1:10" ht="12.75" customHeight="1" x14ac:dyDescent="0.2"/>
    <row r="33" ht="12.75" customHeight="1" x14ac:dyDescent="0.2"/>
    <row r="34" ht="12.75" customHeight="1" x14ac:dyDescent="0.2"/>
  </sheetData>
  <sheetProtection algorithmName="SHA-512" hashValue="JTBenntGAP3qiZHc9XHPXt2NJ+Qh8DrR8D+rDouYtrApxBYYVAl09iZdS2nKqOA7ULnjK0WCFrObu4UaGZhpJQ==" saltValue="kPzrjSjuZCCVxmMPrNb+lg==" spinCount="100000" sheet="1" objects="1" scenarios="1"/>
  <mergeCells count="22">
    <mergeCell ref="H17:J17"/>
    <mergeCell ref="H18:J18"/>
    <mergeCell ref="H19:J19"/>
    <mergeCell ref="B15:G16"/>
    <mergeCell ref="B17:G17"/>
    <mergeCell ref="B18:G18"/>
    <mergeCell ref="B19:G19"/>
    <mergeCell ref="H15:J16"/>
    <mergeCell ref="A3:G3"/>
    <mergeCell ref="H3:J3"/>
    <mergeCell ref="H4:I4"/>
    <mergeCell ref="J4:J5"/>
    <mergeCell ref="H14:J14"/>
    <mergeCell ref="E4:F4"/>
    <mergeCell ref="G4:G5"/>
    <mergeCell ref="A10:D10"/>
    <mergeCell ref="A15:A16"/>
    <mergeCell ref="A4:A5"/>
    <mergeCell ref="B4:B5"/>
    <mergeCell ref="C4:C5"/>
    <mergeCell ref="D4:D5"/>
    <mergeCell ref="A14:G14"/>
  </mergeCells>
  <phoneticPr fontId="1" type="noConversion"/>
  <pageMargins left="0.74803149606299213" right="0.35433070866141736" top="0.59055118110236227" bottom="0.19685039370078741" header="0.31496062992125984" footer="0.31496062992125984"/>
  <pageSetup paperSize="9" scale="75" orientation="landscape" r:id="rId1"/>
  <headerFooter alignWithMargins="0">
    <oddHeader>&amp;CKOMUNALAC POŽEGA d.o.o. - III. REBALANS PLANA INVESTICIJA I INVESTICIJSKOG ODRŽAVANJA ZA 2024. GODINU</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V23"/>
  <sheetViews>
    <sheetView zoomScaleNormal="100" workbookViewId="0">
      <selection activeCell="T13" sqref="T13"/>
    </sheetView>
  </sheetViews>
  <sheetFormatPr defaultRowHeight="12.75" x14ac:dyDescent="0.2"/>
  <cols>
    <col min="1" max="1" width="4.7109375" style="5" customWidth="1"/>
    <col min="2" max="2" width="25.28515625" style="5" customWidth="1"/>
    <col min="3" max="4" width="11.42578125" style="2" customWidth="1"/>
    <col min="5" max="5" width="11.140625" style="2" customWidth="1"/>
    <col min="6" max="13" width="11.42578125" style="2" customWidth="1"/>
    <col min="14" max="14" width="11.140625" style="2" customWidth="1"/>
    <col min="15" max="20" width="11.42578125" style="2" customWidth="1"/>
    <col min="21" max="21" width="9.140625" style="2"/>
    <col min="22" max="22" width="10" style="2" bestFit="1" customWidth="1"/>
    <col min="23" max="16384" width="9.140625" style="2"/>
  </cols>
  <sheetData>
    <row r="2" spans="1:22" s="16" customFormat="1" ht="20.100000000000001" customHeight="1" x14ac:dyDescent="0.2">
      <c r="A2" s="253" t="s">
        <v>23</v>
      </c>
      <c r="B2" s="253"/>
      <c r="C2" s="253"/>
      <c r="D2" s="253"/>
      <c r="E2" s="253"/>
      <c r="F2" s="253"/>
      <c r="G2" s="253"/>
      <c r="H2" s="253"/>
      <c r="I2" s="253"/>
      <c r="J2" s="253"/>
      <c r="K2" s="253"/>
      <c r="L2" s="253"/>
      <c r="M2" s="253"/>
      <c r="N2" s="253"/>
      <c r="O2" s="253"/>
      <c r="P2" s="253"/>
      <c r="Q2" s="253"/>
      <c r="R2" s="253"/>
      <c r="S2" s="253"/>
      <c r="T2" s="253"/>
    </row>
    <row r="3" spans="1:22" s="3" customFormat="1" ht="16.5" customHeight="1" x14ac:dyDescent="0.2">
      <c r="A3" s="12"/>
      <c r="B3" s="13"/>
      <c r="C3" s="2"/>
      <c r="D3" s="2"/>
      <c r="E3" s="2"/>
      <c r="F3" s="2"/>
      <c r="G3" s="2"/>
      <c r="H3" s="2"/>
      <c r="I3" s="2"/>
      <c r="J3" s="2"/>
      <c r="L3" s="2"/>
      <c r="M3" s="2"/>
      <c r="N3" s="2"/>
      <c r="O3" s="2"/>
      <c r="P3" s="2"/>
      <c r="Q3" s="2"/>
      <c r="R3" s="2"/>
      <c r="S3" s="2"/>
    </row>
    <row r="4" spans="1:22" s="3" customFormat="1" ht="20.100000000000001" customHeight="1" x14ac:dyDescent="0.2">
      <c r="A4" s="187" t="s">
        <v>170</v>
      </c>
      <c r="B4" s="187"/>
      <c r="C4" s="187"/>
      <c r="D4" s="187"/>
      <c r="E4" s="187"/>
      <c r="F4" s="187"/>
      <c r="G4" s="187"/>
      <c r="H4" s="187"/>
      <c r="I4" s="187"/>
      <c r="J4" s="187"/>
      <c r="K4" s="187"/>
      <c r="L4" s="255" t="s">
        <v>161</v>
      </c>
      <c r="M4" s="255"/>
      <c r="N4" s="255"/>
      <c r="O4" s="255"/>
      <c r="P4" s="255"/>
      <c r="Q4" s="255"/>
      <c r="R4" s="255"/>
      <c r="S4" s="255"/>
      <c r="T4" s="255"/>
    </row>
    <row r="5" spans="1:22" s="3" customFormat="1" ht="20.100000000000001" customHeight="1" x14ac:dyDescent="0.2">
      <c r="A5" s="257" t="s">
        <v>14</v>
      </c>
      <c r="B5" s="259" t="s">
        <v>21</v>
      </c>
      <c r="C5" s="223" t="s">
        <v>13</v>
      </c>
      <c r="D5" s="254"/>
      <c r="E5" s="254"/>
      <c r="F5" s="254"/>
      <c r="G5" s="254"/>
      <c r="H5" s="254"/>
      <c r="I5" s="254"/>
      <c r="J5" s="224"/>
      <c r="K5" s="225" t="s">
        <v>113</v>
      </c>
      <c r="L5" s="223" t="s">
        <v>13</v>
      </c>
      <c r="M5" s="254"/>
      <c r="N5" s="254"/>
      <c r="O5" s="254"/>
      <c r="P5" s="254"/>
      <c r="Q5" s="254"/>
      <c r="R5" s="254"/>
      <c r="S5" s="224"/>
      <c r="T5" s="225" t="s">
        <v>113</v>
      </c>
    </row>
    <row r="6" spans="1:22" s="3" customFormat="1" ht="70.5" customHeight="1" x14ac:dyDescent="0.2">
      <c r="A6" s="258"/>
      <c r="B6" s="260"/>
      <c r="C6" s="30" t="s">
        <v>148</v>
      </c>
      <c r="D6" s="17" t="s">
        <v>149</v>
      </c>
      <c r="E6" s="17" t="s">
        <v>150</v>
      </c>
      <c r="F6" s="17" t="s">
        <v>72</v>
      </c>
      <c r="G6" s="17" t="s">
        <v>68</v>
      </c>
      <c r="H6" s="17" t="s">
        <v>73</v>
      </c>
      <c r="I6" s="17" t="s">
        <v>74</v>
      </c>
      <c r="J6" s="22" t="s">
        <v>114</v>
      </c>
      <c r="K6" s="226"/>
      <c r="L6" s="30" t="s">
        <v>148</v>
      </c>
      <c r="M6" s="17" t="s">
        <v>149</v>
      </c>
      <c r="N6" s="17" t="s">
        <v>150</v>
      </c>
      <c r="O6" s="17" t="s">
        <v>72</v>
      </c>
      <c r="P6" s="17" t="s">
        <v>68</v>
      </c>
      <c r="Q6" s="17" t="s">
        <v>73</v>
      </c>
      <c r="R6" s="17" t="s">
        <v>74</v>
      </c>
      <c r="S6" s="22" t="s">
        <v>114</v>
      </c>
      <c r="T6" s="226"/>
    </row>
    <row r="7" spans="1:22" s="3" customFormat="1" ht="24.95" customHeight="1" x14ac:dyDescent="0.2">
      <c r="A7" s="51" t="s">
        <v>7</v>
      </c>
      <c r="B7" s="64" t="s">
        <v>11</v>
      </c>
      <c r="C7" s="31">
        <f>'1. GOSPODARENJE OTPADOM'!E21</f>
        <v>98872</v>
      </c>
      <c r="D7" s="32" t="s">
        <v>26</v>
      </c>
      <c r="E7" s="32" t="s">
        <v>26</v>
      </c>
      <c r="F7" s="40">
        <f>'1. GOSPODARENJE OTPADOM'!F21</f>
        <v>4708</v>
      </c>
      <c r="G7" s="40">
        <f>'1. GOSPODARENJE OTPADOM'!G21</f>
        <v>0</v>
      </c>
      <c r="H7" s="40">
        <f>'1. GOSPODARENJE OTPADOM'!H21</f>
        <v>292400</v>
      </c>
      <c r="I7" s="36">
        <f>'1. GOSPODARENJE OTPADOM'!I21</f>
        <v>0</v>
      </c>
      <c r="J7" s="33" t="s">
        <v>26</v>
      </c>
      <c r="K7" s="71">
        <f t="shared" ref="K7:K12" si="0">SUM(C7:J7)</f>
        <v>395980</v>
      </c>
      <c r="L7" s="31">
        <f>'1. GOSPODARENJE OTPADOM'!K21</f>
        <v>59622</v>
      </c>
      <c r="M7" s="32" t="s">
        <v>26</v>
      </c>
      <c r="N7" s="32" t="s">
        <v>26</v>
      </c>
      <c r="O7" s="40">
        <f>'1. GOSPODARENJE OTPADOM'!L21</f>
        <v>4708</v>
      </c>
      <c r="P7" s="40">
        <f>'1. GOSPODARENJE OTPADOM'!M21</f>
        <v>0</v>
      </c>
      <c r="Q7" s="40">
        <f>'1. GOSPODARENJE OTPADOM'!N21</f>
        <v>290000</v>
      </c>
      <c r="R7" s="36">
        <f>'1. GOSPODARENJE OTPADOM'!O21</f>
        <v>0</v>
      </c>
      <c r="S7" s="33" t="s">
        <v>26</v>
      </c>
      <c r="T7" s="71">
        <f t="shared" ref="T7:T12" si="1">SUM(L7:S7)</f>
        <v>354330</v>
      </c>
    </row>
    <row r="8" spans="1:22" s="3" customFormat="1" ht="24.95" customHeight="1" x14ac:dyDescent="0.2">
      <c r="A8" s="51" t="s">
        <v>8</v>
      </c>
      <c r="B8" s="64" t="s">
        <v>5</v>
      </c>
      <c r="C8" s="41" t="s">
        <v>26</v>
      </c>
      <c r="D8" s="40">
        <f>'2. GROBLJA GRADA POŽEGE'!E15</f>
        <v>50800</v>
      </c>
      <c r="E8" s="32" t="s">
        <v>26</v>
      </c>
      <c r="F8" s="32" t="s">
        <v>26</v>
      </c>
      <c r="G8" s="32" t="s">
        <v>26</v>
      </c>
      <c r="H8" s="40">
        <f>'2. GROBLJA GRADA POŽEGE'!F15</f>
        <v>90000</v>
      </c>
      <c r="I8" s="32" t="s">
        <v>26</v>
      </c>
      <c r="J8" s="33" t="s">
        <v>26</v>
      </c>
      <c r="K8" s="71">
        <f t="shared" si="0"/>
        <v>140800</v>
      </c>
      <c r="L8" s="41" t="s">
        <v>26</v>
      </c>
      <c r="M8" s="40">
        <f>'2. GROBLJA GRADA POŽEGE'!H15</f>
        <v>33500</v>
      </c>
      <c r="N8" s="32" t="s">
        <v>26</v>
      </c>
      <c r="O8" s="32" t="s">
        <v>26</v>
      </c>
      <c r="P8" s="32" t="s">
        <v>26</v>
      </c>
      <c r="Q8" s="40">
        <f>'2. GROBLJA GRADA POŽEGE'!I15</f>
        <v>87000</v>
      </c>
      <c r="R8" s="32" t="s">
        <v>26</v>
      </c>
      <c r="S8" s="33" t="s">
        <v>26</v>
      </c>
      <c r="T8" s="71">
        <f t="shared" si="1"/>
        <v>120500</v>
      </c>
    </row>
    <row r="9" spans="1:22" s="3" customFormat="1" ht="24.95" customHeight="1" x14ac:dyDescent="0.2">
      <c r="A9" s="51" t="s">
        <v>0</v>
      </c>
      <c r="B9" s="64" t="s">
        <v>6</v>
      </c>
      <c r="C9" s="41" t="s">
        <v>26</v>
      </c>
      <c r="D9" s="36" t="s">
        <v>26</v>
      </c>
      <c r="E9" s="32">
        <f>'3. GRIJANJE STAMBENIH ZGRADA'!E8</f>
        <v>1600</v>
      </c>
      <c r="F9" s="32" t="s">
        <v>26</v>
      </c>
      <c r="G9" s="36" t="s">
        <v>26</v>
      </c>
      <c r="H9" s="36" t="s">
        <v>26</v>
      </c>
      <c r="I9" s="36" t="s">
        <v>26</v>
      </c>
      <c r="J9" s="33">
        <f>'3. GRIJANJE STAMBENIH ZGRADA'!F8</f>
        <v>0</v>
      </c>
      <c r="K9" s="71">
        <f t="shared" si="0"/>
        <v>1600</v>
      </c>
      <c r="L9" s="41" t="s">
        <v>26</v>
      </c>
      <c r="M9" s="36" t="s">
        <v>26</v>
      </c>
      <c r="N9" s="32">
        <f>'3. GRIJANJE STAMBENIH ZGRADA'!H8</f>
        <v>7370</v>
      </c>
      <c r="O9" s="32" t="s">
        <v>26</v>
      </c>
      <c r="P9" s="36" t="s">
        <v>26</v>
      </c>
      <c r="Q9" s="36" t="s">
        <v>26</v>
      </c>
      <c r="R9" s="36" t="s">
        <v>26</v>
      </c>
      <c r="S9" s="33">
        <f>'3. GRIJANJE STAMBENIH ZGRADA'!I8</f>
        <v>0</v>
      </c>
      <c r="T9" s="71">
        <f t="shared" si="1"/>
        <v>7370</v>
      </c>
      <c r="V9" s="7"/>
    </row>
    <row r="10" spans="1:22" s="3" customFormat="1" ht="24.95" customHeight="1" x14ac:dyDescent="0.2">
      <c r="A10" s="51" t="s">
        <v>1</v>
      </c>
      <c r="B10" s="64" t="s">
        <v>10</v>
      </c>
      <c r="C10" s="41" t="s">
        <v>26</v>
      </c>
      <c r="D10" s="36" t="s">
        <v>26</v>
      </c>
      <c r="E10" s="36">
        <f>'4. SLUŽBA NAPLATE PARKIRANJA'!E10</f>
        <v>15000</v>
      </c>
      <c r="F10" s="32" t="s">
        <v>26</v>
      </c>
      <c r="G10" s="36" t="s">
        <v>26</v>
      </c>
      <c r="H10" s="32" t="s">
        <v>26</v>
      </c>
      <c r="I10" s="36" t="s">
        <v>26</v>
      </c>
      <c r="J10" s="33">
        <f>'4. SLUŽBA NAPLATE PARKIRANJA'!F10</f>
        <v>0</v>
      </c>
      <c r="K10" s="71">
        <f t="shared" si="0"/>
        <v>15000</v>
      </c>
      <c r="L10" s="41" t="s">
        <v>26</v>
      </c>
      <c r="M10" s="36" t="s">
        <v>26</v>
      </c>
      <c r="N10" s="36">
        <f>'4. SLUŽBA NAPLATE PARKIRANJA'!H10</f>
        <v>14130</v>
      </c>
      <c r="O10" s="32" t="s">
        <v>26</v>
      </c>
      <c r="P10" s="36" t="s">
        <v>26</v>
      </c>
      <c r="Q10" s="32" t="s">
        <v>26</v>
      </c>
      <c r="R10" s="36" t="s">
        <v>26</v>
      </c>
      <c r="S10" s="33">
        <f>'4. SLUŽBA NAPLATE PARKIRANJA'!I10</f>
        <v>0</v>
      </c>
      <c r="T10" s="71">
        <f t="shared" si="1"/>
        <v>14130</v>
      </c>
      <c r="V10" s="7"/>
    </row>
    <row r="11" spans="1:22" s="3" customFormat="1" ht="24.95" customHeight="1" x14ac:dyDescent="0.2">
      <c r="A11" s="51" t="s">
        <v>2</v>
      </c>
      <c r="B11" s="64" t="s">
        <v>9</v>
      </c>
      <c r="C11" s="41" t="s">
        <v>26</v>
      </c>
      <c r="D11" s="36" t="s">
        <v>26</v>
      </c>
      <c r="E11" s="35">
        <f>'5. TRŽNICA'!E9</f>
        <v>4000</v>
      </c>
      <c r="F11" s="32" t="s">
        <v>26</v>
      </c>
      <c r="G11" s="36" t="s">
        <v>26</v>
      </c>
      <c r="H11" s="32" t="s">
        <v>26</v>
      </c>
      <c r="I11" s="36" t="s">
        <v>26</v>
      </c>
      <c r="J11" s="33">
        <f>'5. TRŽNICA'!F9</f>
        <v>720600</v>
      </c>
      <c r="K11" s="71">
        <f t="shared" si="0"/>
        <v>724600</v>
      </c>
      <c r="L11" s="41" t="s">
        <v>26</v>
      </c>
      <c r="M11" s="36" t="s">
        <v>26</v>
      </c>
      <c r="N11" s="35">
        <f>'5. TRŽNICA'!H9</f>
        <v>1200</v>
      </c>
      <c r="O11" s="32" t="s">
        <v>26</v>
      </c>
      <c r="P11" s="36" t="s">
        <v>26</v>
      </c>
      <c r="Q11" s="32" t="s">
        <v>26</v>
      </c>
      <c r="R11" s="36" t="s">
        <v>26</v>
      </c>
      <c r="S11" s="33">
        <f>'5. TRŽNICA'!I9</f>
        <v>720600</v>
      </c>
      <c r="T11" s="71">
        <f t="shared" si="1"/>
        <v>721800</v>
      </c>
    </row>
    <row r="12" spans="1:22" s="3" customFormat="1" ht="24.95" customHeight="1" x14ac:dyDescent="0.2">
      <c r="A12" s="51" t="s">
        <v>3</v>
      </c>
      <c r="B12" s="64" t="s">
        <v>4</v>
      </c>
      <c r="C12" s="41" t="s">
        <v>26</v>
      </c>
      <c r="D12" s="36" t="s">
        <v>26</v>
      </c>
      <c r="E12" s="40">
        <f>'6. OBJEKTI ZAJEDNIČKIH POTREBA'!E10</f>
        <v>47400</v>
      </c>
      <c r="F12" s="32" t="s">
        <v>26</v>
      </c>
      <c r="G12" s="36" t="s">
        <v>26</v>
      </c>
      <c r="H12" s="32" t="s">
        <v>26</v>
      </c>
      <c r="I12" s="36" t="s">
        <v>26</v>
      </c>
      <c r="J12" s="33">
        <f>'6. OBJEKTI ZAJEDNIČKIH POTREBA'!F10</f>
        <v>0</v>
      </c>
      <c r="K12" s="71">
        <f t="shared" si="0"/>
        <v>47400</v>
      </c>
      <c r="L12" s="41" t="s">
        <v>26</v>
      </c>
      <c r="M12" s="36" t="s">
        <v>26</v>
      </c>
      <c r="N12" s="40">
        <f>'6. OBJEKTI ZAJEDNIČKIH POTREBA'!H10</f>
        <v>9200</v>
      </c>
      <c r="O12" s="32" t="s">
        <v>26</v>
      </c>
      <c r="P12" s="36" t="s">
        <v>26</v>
      </c>
      <c r="Q12" s="32" t="s">
        <v>26</v>
      </c>
      <c r="R12" s="36" t="s">
        <v>26</v>
      </c>
      <c r="S12" s="33">
        <f>'6. OBJEKTI ZAJEDNIČKIH POTREBA'!I10</f>
        <v>0</v>
      </c>
      <c r="T12" s="71">
        <f t="shared" si="1"/>
        <v>9200</v>
      </c>
    </row>
    <row r="13" spans="1:22" s="3" customFormat="1" ht="24.95" customHeight="1" x14ac:dyDescent="0.2">
      <c r="A13" s="164" t="s">
        <v>75</v>
      </c>
      <c r="B13" s="166"/>
      <c r="C13" s="76">
        <f>C7</f>
        <v>98872</v>
      </c>
      <c r="D13" s="77">
        <f>D8</f>
        <v>50800</v>
      </c>
      <c r="E13" s="77">
        <f>E9+E10+E11+E12</f>
        <v>68000</v>
      </c>
      <c r="F13" s="77">
        <f>F7</f>
        <v>4708</v>
      </c>
      <c r="G13" s="77">
        <f>G7</f>
        <v>0</v>
      </c>
      <c r="H13" s="77">
        <f>H7+H8</f>
        <v>382400</v>
      </c>
      <c r="I13" s="77">
        <f>I7</f>
        <v>0</v>
      </c>
      <c r="J13" s="85">
        <f>SUM(J9:J12)</f>
        <v>720600</v>
      </c>
      <c r="K13" s="83">
        <f>SUM(K7:K12)</f>
        <v>1325380</v>
      </c>
      <c r="L13" s="76">
        <f>L7</f>
        <v>59622</v>
      </c>
      <c r="M13" s="77">
        <f>M8</f>
        <v>33500</v>
      </c>
      <c r="N13" s="77">
        <f>N9+N10+N11+N12</f>
        <v>31900</v>
      </c>
      <c r="O13" s="77">
        <f>O7</f>
        <v>4708</v>
      </c>
      <c r="P13" s="77">
        <f>P7</f>
        <v>0</v>
      </c>
      <c r="Q13" s="77">
        <f>Q7+Q8</f>
        <v>377000</v>
      </c>
      <c r="R13" s="77">
        <f>R7</f>
        <v>0</v>
      </c>
      <c r="S13" s="85">
        <f>SUM(S9:S12)</f>
        <v>720600</v>
      </c>
      <c r="T13" s="83">
        <f>SUM(T7:T12)</f>
        <v>1227330</v>
      </c>
      <c r="V13" s="26"/>
    </row>
    <row r="14" spans="1:22" s="3" customFormat="1" ht="12.75" customHeight="1" x14ac:dyDescent="0.2">
      <c r="A14" s="6"/>
      <c r="B14" s="6"/>
      <c r="C14" s="6"/>
      <c r="D14" s="6"/>
      <c r="E14" s="6"/>
      <c r="F14" s="6"/>
      <c r="G14" s="6"/>
      <c r="H14" s="6"/>
      <c r="I14" s="6"/>
      <c r="J14" s="25"/>
      <c r="L14" s="6"/>
      <c r="M14" s="6"/>
      <c r="N14" s="6"/>
      <c r="O14" s="6"/>
      <c r="P14" s="6"/>
      <c r="Q14" s="6"/>
      <c r="R14" s="6"/>
      <c r="S14" s="25"/>
    </row>
    <row r="15" spans="1:22" ht="27" customHeight="1" x14ac:dyDescent="0.2"/>
    <row r="16" spans="1:22" ht="18.75" customHeight="1" x14ac:dyDescent="0.2">
      <c r="A16" s="116" t="s">
        <v>192</v>
      </c>
      <c r="B16" s="28"/>
      <c r="J16" s="256"/>
      <c r="K16" s="256"/>
      <c r="R16" s="252" t="s">
        <v>41</v>
      </c>
      <c r="S16" s="252"/>
      <c r="T16" s="252"/>
    </row>
    <row r="17" spans="10:20" ht="23.25" customHeight="1" x14ac:dyDescent="0.2">
      <c r="R17" s="115"/>
      <c r="S17" s="115"/>
      <c r="T17" s="115"/>
    </row>
    <row r="18" spans="10:20" ht="18" x14ac:dyDescent="0.2">
      <c r="J18" s="256"/>
      <c r="K18" s="256"/>
      <c r="R18" s="252" t="s">
        <v>17</v>
      </c>
      <c r="S18" s="252"/>
      <c r="T18" s="252"/>
    </row>
    <row r="23" spans="10:20" x14ac:dyDescent="0.2">
      <c r="O23" s="90"/>
    </row>
  </sheetData>
  <sheetProtection algorithmName="SHA-512" hashValue="DIpyOcQBk9idyFxsPbG2y5b/jpK6B+4cWEYMbVArx4WUaFH7eLGw0eqj/pshxTAE0bfVCWJA1KRjRAJGhQvruw==" saltValue="h/WzOnpUQweDlUJ0YdyLwQ==" spinCount="100000" sheet="1" objects="1" scenarios="1"/>
  <mergeCells count="14">
    <mergeCell ref="R18:T18"/>
    <mergeCell ref="R16:T16"/>
    <mergeCell ref="A2:T2"/>
    <mergeCell ref="L5:S5"/>
    <mergeCell ref="T5:T6"/>
    <mergeCell ref="A4:K4"/>
    <mergeCell ref="L4:T4"/>
    <mergeCell ref="K5:K6"/>
    <mergeCell ref="J18:K18"/>
    <mergeCell ref="J16:K16"/>
    <mergeCell ref="A5:A6"/>
    <mergeCell ref="B5:B6"/>
    <mergeCell ref="A13:B13"/>
    <mergeCell ref="C5:J5"/>
  </mergeCells>
  <pageMargins left="0.51181102362204722" right="0.31496062992125984" top="0.55118110236220474" bottom="0.15748031496062992" header="0.31496062992125984" footer="0.31496062992125984"/>
  <pageSetup paperSize="9" scale="60" orientation="landscape" r:id="rId1"/>
  <headerFooter>
    <oddHeader>&amp;CKOMUNALAC POŽEGA d.o.o. - III. REBALANS PLANA INVESTICIJA I INVESTICIJSKOG ODRŽAVANJA ZA 2024. GODINU</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8</vt:i4>
      </vt:variant>
    </vt:vector>
  </HeadingPairs>
  <TitlesOfParts>
    <vt:vector size="8" baseType="lpstr">
      <vt:lpstr>NASLOVNA</vt:lpstr>
      <vt:lpstr>1. GOSPODARENJE OTPADOM</vt:lpstr>
      <vt:lpstr>2. GROBLJA GRADA POŽEGE</vt:lpstr>
      <vt:lpstr>3. GRIJANJE STAMBENIH ZGRADA</vt:lpstr>
      <vt:lpstr>4. SLUŽBA NAPLATE PARKIRANJA</vt:lpstr>
      <vt:lpstr>5. TRŽNICA</vt:lpstr>
      <vt:lpstr>6. OBJEKTI ZAJEDNIČKIH POTREBA</vt:lpstr>
      <vt:lpstr>REKAPITULACIJA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TEKIJA</dc:creator>
  <cp:lastModifiedBy>Jasna Relić</cp:lastModifiedBy>
  <cp:lastPrinted>2025-01-03T07:20:17Z</cp:lastPrinted>
  <dcterms:created xsi:type="dcterms:W3CDTF">1998-03-23T19:37:02Z</dcterms:created>
  <dcterms:modified xsi:type="dcterms:W3CDTF">2025-01-03T07:24:11Z</dcterms:modified>
</cp:coreProperties>
</file>