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Q:\RAZVOJ\DOKUMENTI\KOMUNALAC POŽEGA D.O.O\GODIŠNJA IZVJEŠĆA\2023\IZVRŠENJE PLANA XLS ZAKLJUČAN\"/>
    </mc:Choice>
  </mc:AlternateContent>
  <xr:revisionPtr revIDLastSave="0" documentId="13_ncr:1_{CD48D9BF-1B73-461B-BAC6-147B63C112FB}" xr6:coauthVersionLast="47" xr6:coauthVersionMax="47" xr10:uidLastSave="{00000000-0000-0000-0000-000000000000}"/>
  <bookViews>
    <workbookView xWindow="-120" yWindow="-120" windowWidth="29040" windowHeight="15840" tabRatio="795" firstSheet="1" activeTab="1" xr2:uid="{00000000-000D-0000-FFFF-FFFF00000000}"/>
  </bookViews>
  <sheets>
    <sheet name="NASLOVNA" sheetId="16" r:id="rId1"/>
    <sheet name="1. GOSPODARENJE OTPADOM" sheetId="15" r:id="rId2"/>
    <sheet name="2. GROBLJA GRADA POŽEGE" sheetId="10" r:id="rId3"/>
    <sheet name="3. GRIJANJE STAMBENIH ZGRADA" sheetId="11" r:id="rId4"/>
    <sheet name="4. SLUŽBA NAPLATE PARKIRANJA" sheetId="12" r:id="rId5"/>
    <sheet name="5. TRŽNICA" sheetId="13" r:id="rId6"/>
    <sheet name="6. OBJEKTI ZAJEDNIČKIH POTREBA" sheetId="14" r:id="rId7"/>
    <sheet name="REKAPITULACIJA" sheetId="47" r:id="rId8"/>
  </sheets>
  <calcPr calcId="191029"/>
</workbook>
</file>

<file path=xl/calcChain.xml><?xml version="1.0" encoding="utf-8"?>
<calcChain xmlns="http://schemas.openxmlformats.org/spreadsheetml/2006/main">
  <c r="P18" i="47" l="1"/>
  <c r="V18" i="47" s="1"/>
  <c r="P17" i="47"/>
  <c r="V17" i="47" s="1"/>
  <c r="U18" i="47"/>
  <c r="U17" i="47"/>
  <c r="U19" i="47" s="1"/>
  <c r="U20" i="47" s="1"/>
  <c r="F12" i="47"/>
  <c r="F11" i="47"/>
  <c r="P16" i="47"/>
  <c r="P15" i="47"/>
  <c r="P14" i="47"/>
  <c r="P13" i="47"/>
  <c r="P12" i="47"/>
  <c r="V12" i="47" s="1"/>
  <c r="P11" i="47"/>
  <c r="F18" i="47"/>
  <c r="F17" i="47"/>
  <c r="F16" i="47"/>
  <c r="F15" i="47"/>
  <c r="F14" i="47"/>
  <c r="F13" i="47"/>
  <c r="V16" i="47"/>
  <c r="V15" i="47"/>
  <c r="V14" i="47"/>
  <c r="V13" i="47"/>
  <c r="V11" i="47"/>
  <c r="J12" i="14"/>
  <c r="L12" i="14" s="1"/>
  <c r="J8" i="14"/>
  <c r="L7" i="14"/>
  <c r="J6" i="14"/>
  <c r="K6" i="14"/>
  <c r="J15" i="14"/>
  <c r="F14" i="14"/>
  <c r="L13" i="14"/>
  <c r="K11" i="14"/>
  <c r="K15" i="14" s="1"/>
  <c r="L10" i="14"/>
  <c r="L9" i="14"/>
  <c r="M12" i="15"/>
  <c r="P19" i="47" l="1"/>
  <c r="P20" i="47" s="1"/>
  <c r="L11" i="14"/>
  <c r="J14" i="14"/>
  <c r="L15" i="14"/>
  <c r="L6" i="14"/>
  <c r="L8" i="14"/>
  <c r="K14" i="14"/>
  <c r="L14" i="14"/>
  <c r="J10" i="13" l="1"/>
  <c r="H8" i="13"/>
  <c r="H10" i="13" s="1"/>
  <c r="H7" i="13"/>
  <c r="F7" i="13"/>
  <c r="J11" i="13"/>
  <c r="L11" i="13"/>
  <c r="L10" i="13"/>
  <c r="F11" i="13"/>
  <c r="J8" i="13"/>
  <c r="J6" i="13"/>
  <c r="F10" i="13"/>
  <c r="L9" i="13" l="1"/>
  <c r="L8" i="13"/>
  <c r="L7" i="13"/>
  <c r="L6" i="13"/>
  <c r="J7" i="12"/>
  <c r="J8" i="12"/>
  <c r="L7" i="12"/>
  <c r="J10" i="12"/>
  <c r="L11" i="12"/>
  <c r="L9" i="12"/>
  <c r="L8" i="12"/>
  <c r="J8" i="11"/>
  <c r="J6" i="11"/>
  <c r="J10" i="11" s="1"/>
  <c r="J11" i="11" s="1"/>
  <c r="L11" i="11" s="1"/>
  <c r="F10" i="11"/>
  <c r="L9" i="11"/>
  <c r="L8" i="11"/>
  <c r="L7" i="11"/>
  <c r="J6" i="12" l="1"/>
  <c r="L6" i="12" s="1"/>
  <c r="J12" i="12"/>
  <c r="J13" i="12" s="1"/>
  <c r="L10" i="12"/>
  <c r="L12" i="12" s="1"/>
  <c r="L13" i="12" s="1"/>
  <c r="L6" i="11"/>
  <c r="L10" i="11" s="1"/>
  <c r="J6" i="10"/>
  <c r="J8" i="10"/>
  <c r="J10" i="10"/>
  <c r="J12" i="10"/>
  <c r="J14" i="10"/>
  <c r="J16" i="10"/>
  <c r="J18" i="10"/>
  <c r="J20" i="10" l="1"/>
  <c r="F20" i="10"/>
  <c r="E9" i="47" s="1"/>
  <c r="L19" i="10"/>
  <c r="L18" i="10"/>
  <c r="L17" i="10"/>
  <c r="L16" i="10"/>
  <c r="L15" i="10"/>
  <c r="L14" i="10"/>
  <c r="L13" i="10"/>
  <c r="L12" i="10"/>
  <c r="L11" i="10"/>
  <c r="L10" i="10"/>
  <c r="L9" i="10"/>
  <c r="L8" i="10"/>
  <c r="L7" i="10"/>
  <c r="L6" i="10"/>
  <c r="P13" i="15"/>
  <c r="J21" i="10" l="1"/>
  <c r="O9" i="47"/>
  <c r="L20" i="10"/>
  <c r="O11" i="15"/>
  <c r="O10" i="15" s="1"/>
  <c r="M11" i="15"/>
  <c r="M10" i="15" s="1"/>
  <c r="M9" i="15"/>
  <c r="M8" i="15" s="1"/>
  <c r="N9" i="15"/>
  <c r="N8" i="15" s="1"/>
  <c r="R7" i="15"/>
  <c r="R6" i="15" s="1"/>
  <c r="M6" i="15"/>
  <c r="M14" i="15"/>
  <c r="O19" i="47" l="1"/>
  <c r="O20" i="47" s="1"/>
  <c r="V9" i="47"/>
  <c r="L21" i="10"/>
  <c r="O10" i="47"/>
  <c r="V10" i="47" s="1"/>
  <c r="Q18" i="15"/>
  <c r="P18" i="15"/>
  <c r="O18" i="15"/>
  <c r="N18" i="15"/>
  <c r="R17" i="15"/>
  <c r="M16" i="15"/>
  <c r="R16" i="15" s="1"/>
  <c r="R15" i="15"/>
  <c r="R14" i="15"/>
  <c r="R12" i="15"/>
  <c r="R10" i="15"/>
  <c r="J18" i="15"/>
  <c r="J7" i="47" s="1"/>
  <c r="F13" i="14"/>
  <c r="H13" i="14"/>
  <c r="H12" i="14"/>
  <c r="F9" i="14"/>
  <c r="F9" i="13"/>
  <c r="H9" i="13" s="1"/>
  <c r="N19" i="15" l="1"/>
  <c r="Q8" i="47" s="1"/>
  <c r="Q7" i="47"/>
  <c r="Q19" i="47" s="1"/>
  <c r="Q20" i="47" s="1"/>
  <c r="O19" i="15"/>
  <c r="R8" i="47" s="1"/>
  <c r="R7" i="47"/>
  <c r="R19" i="47" s="1"/>
  <c r="R20" i="47" s="1"/>
  <c r="P19" i="15"/>
  <c r="S8" i="47" s="1"/>
  <c r="S7" i="47"/>
  <c r="S19" i="47" s="1"/>
  <c r="S20" i="47" s="1"/>
  <c r="Q19" i="15"/>
  <c r="T8" i="47" s="1"/>
  <c r="T7" i="47"/>
  <c r="T19" i="47" s="1"/>
  <c r="T20" i="47" s="1"/>
  <c r="M18" i="15"/>
  <c r="N7" i="47" s="1"/>
  <c r="R11" i="15"/>
  <c r="R13" i="15"/>
  <c r="M19" i="15"/>
  <c r="N8" i="47" s="1"/>
  <c r="R9" i="15"/>
  <c r="R8" i="15" s="1"/>
  <c r="R18" i="15" s="1"/>
  <c r="F11" i="12"/>
  <c r="H11" i="12" s="1"/>
  <c r="H10" i="12"/>
  <c r="F9" i="12"/>
  <c r="H9" i="12" s="1"/>
  <c r="H8" i="12"/>
  <c r="F7" i="12"/>
  <c r="H7" i="12" s="1"/>
  <c r="H6" i="12"/>
  <c r="F9" i="11"/>
  <c r="H9" i="11" s="1"/>
  <c r="H8" i="11"/>
  <c r="F7" i="11"/>
  <c r="H7" i="11" s="1"/>
  <c r="H6" i="11"/>
  <c r="F13" i="10"/>
  <c r="H13" i="10" s="1"/>
  <c r="H12" i="10"/>
  <c r="V8" i="47" l="1"/>
  <c r="N19" i="47"/>
  <c r="V7" i="47"/>
  <c r="H10" i="11"/>
  <c r="R19" i="15"/>
  <c r="F19" i="10"/>
  <c r="H19" i="10" s="1"/>
  <c r="H18" i="10"/>
  <c r="F17" i="10"/>
  <c r="H17" i="10" s="1"/>
  <c r="H16" i="10"/>
  <c r="F15" i="10"/>
  <c r="H15" i="10" s="1"/>
  <c r="H14" i="10"/>
  <c r="F11" i="10"/>
  <c r="H11" i="10" s="1"/>
  <c r="H10" i="10"/>
  <c r="F9" i="10"/>
  <c r="H9" i="10" s="1"/>
  <c r="H8" i="10"/>
  <c r="F7" i="10"/>
  <c r="H7" i="10" s="1"/>
  <c r="H6" i="10"/>
  <c r="K17" i="15"/>
  <c r="F16" i="15"/>
  <c r="F15" i="15"/>
  <c r="K15" i="15" s="1"/>
  <c r="K14" i="15"/>
  <c r="I13" i="15"/>
  <c r="F13" i="15"/>
  <c r="K12" i="15"/>
  <c r="H11" i="15"/>
  <c r="F11" i="15"/>
  <c r="K10" i="15"/>
  <c r="G9" i="15"/>
  <c r="F9" i="15"/>
  <c r="K8" i="15"/>
  <c r="F7" i="15"/>
  <c r="G11" i="14"/>
  <c r="H11" i="14" s="1"/>
  <c r="G7" i="14"/>
  <c r="F7" i="14"/>
  <c r="F15" i="14" s="1"/>
  <c r="G14" i="14"/>
  <c r="H14" i="14" s="1"/>
  <c r="H10" i="14"/>
  <c r="H9" i="14"/>
  <c r="H8" i="14"/>
  <c r="H6" i="14"/>
  <c r="H6" i="13"/>
  <c r="F12" i="12"/>
  <c r="H12" i="12"/>
  <c r="H13" i="12" s="1"/>
  <c r="I18" i="15"/>
  <c r="I7" i="47" s="1"/>
  <c r="H18" i="15"/>
  <c r="H7" i="47" s="1"/>
  <c r="G18" i="15"/>
  <c r="G7" i="47" s="1"/>
  <c r="N20" i="47" l="1"/>
  <c r="V20" i="47" s="1"/>
  <c r="V19" i="47"/>
  <c r="F13" i="12"/>
  <c r="L14" i="47" s="1"/>
  <c r="L13" i="47"/>
  <c r="F11" i="11"/>
  <c r="L11" i="47"/>
  <c r="K11" i="15"/>
  <c r="F19" i="15"/>
  <c r="D8" i="47" s="1"/>
  <c r="K16" i="15"/>
  <c r="K18" i="15" s="1"/>
  <c r="F18" i="15"/>
  <c r="J19" i="15"/>
  <c r="J8" i="47" s="1"/>
  <c r="J19" i="47"/>
  <c r="J20" i="47" s="1"/>
  <c r="G19" i="15"/>
  <c r="G8" i="47" s="1"/>
  <c r="G19" i="47"/>
  <c r="G20" i="47" s="1"/>
  <c r="K7" i="15"/>
  <c r="H19" i="15"/>
  <c r="H8" i="47" s="1"/>
  <c r="H19" i="47"/>
  <c r="H20" i="47" s="1"/>
  <c r="I19" i="15"/>
  <c r="I8" i="47" s="1"/>
  <c r="I19" i="47"/>
  <c r="I20" i="47" s="1"/>
  <c r="K9" i="15"/>
  <c r="H7" i="14"/>
  <c r="G15" i="14"/>
  <c r="K18" i="47" s="1"/>
  <c r="K17" i="47"/>
  <c r="L15" i="47"/>
  <c r="F21" i="10"/>
  <c r="E10" i="47" s="1"/>
  <c r="K13" i="15"/>
  <c r="H20" i="10"/>
  <c r="D7" i="47" l="1"/>
  <c r="D19" i="47" s="1"/>
  <c r="D20" i="47" s="1"/>
  <c r="H11" i="11"/>
  <c r="L12" i="47"/>
  <c r="K19" i="15"/>
  <c r="L8" i="47"/>
  <c r="H15" i="14"/>
  <c r="L18" i="47"/>
  <c r="L17" i="47"/>
  <c r="K19" i="47"/>
  <c r="K20" i="47" s="1"/>
  <c r="F19" i="47"/>
  <c r="F20" i="47" s="1"/>
  <c r="H11" i="13"/>
  <c r="L16" i="47"/>
  <c r="H21" i="10"/>
  <c r="L10" i="47"/>
  <c r="L9" i="47"/>
  <c r="E19" i="47"/>
  <c r="E20" i="47" s="1"/>
  <c r="L7" i="47" l="1"/>
  <c r="L19" i="47"/>
  <c r="L20" i="47"/>
</calcChain>
</file>

<file path=xl/sharedStrings.xml><?xml version="1.0" encoding="utf-8"?>
<sst xmlns="http://schemas.openxmlformats.org/spreadsheetml/2006/main" count="814" uniqueCount="170">
  <si>
    <t>3.</t>
  </si>
  <si>
    <t>4.</t>
  </si>
  <si>
    <t>5.</t>
  </si>
  <si>
    <t>6.</t>
  </si>
  <si>
    <t>OBJEKTI ZAJEDNIČKIH POTREBA</t>
  </si>
  <si>
    <t>GROBLJA GRADA POŽEGE</t>
  </si>
  <si>
    <t>GRIJANJE STAMBENIH ZGRADA</t>
  </si>
  <si>
    <t>1.</t>
  </si>
  <si>
    <t>2.</t>
  </si>
  <si>
    <t>TRŽNICA</t>
  </si>
  <si>
    <t>SLUŽBA NAPLATE PARKIRANJA</t>
  </si>
  <si>
    <t>GOSPODARENJE OTPADOM</t>
  </si>
  <si>
    <t>7.</t>
  </si>
  <si>
    <t>PLANIRANI IZVORI FINANCIRANJA</t>
  </si>
  <si>
    <t>POZ.</t>
  </si>
  <si>
    <t>Domagoj Lovrić, mag.ing.mech.</t>
  </si>
  <si>
    <t>PLANIRANE INVESTICIJE</t>
  </si>
  <si>
    <t>ROK PROVEDBE</t>
  </si>
  <si>
    <t>MJERE I CILJEVI</t>
  </si>
  <si>
    <t>PODRUČJE INVESTIRANJA</t>
  </si>
  <si>
    <t>IZVORI FINACIRANJA</t>
  </si>
  <si>
    <t>R E K A P I T U L A C I J A</t>
  </si>
  <si>
    <t>Radovi na odlagalištu Vinogradine</t>
  </si>
  <si>
    <t>Izgradnja sustava za otplinjavanje, obodnih nasipa i privremenih prometnica na tijelu odlagališta s ciljem pravilnog postupanja s otpadom i zaštite okoliša</t>
  </si>
  <si>
    <t>31.8.2023.</t>
  </si>
  <si>
    <t>-</t>
  </si>
  <si>
    <t>Izgradnja i opremanje kompostane na lokaciji Vinogradine</t>
  </si>
  <si>
    <t>27.2.2023.</t>
  </si>
  <si>
    <t>Završetak projekta izgradnje i opremanja kompostane te ishođenje dozvola s ciljem uspostave sustava sakupljanja i oporabe biorazgradivog otpada</t>
  </si>
  <si>
    <t>Geodetski snimak odlagališta i izračun volumena odloženog otpada s ciljem informiranja FZOEU o preostalom kapacitetu odlagališta</t>
  </si>
  <si>
    <t>30.6.2023.</t>
  </si>
  <si>
    <t>31.12.2023.</t>
  </si>
  <si>
    <t>Reciklažno dvorište građevnog otpada i odlagalište inertnog otpada</t>
  </si>
  <si>
    <t>Sanacija grobljanskih objekata (mrtvačnice, staza, ograda), uređenje zelenih površina s ciljem održavanja, uljepšavanja i funkcioniranja groblja</t>
  </si>
  <si>
    <t>31.10.2023.</t>
  </si>
  <si>
    <t>Manji popravci grobljanskih objekata (kapelice, staza, ograda), uređenje zelenih površina s ciljem održavanja, uljepšavanja i funkcioniranja groblja</t>
  </si>
  <si>
    <t>Manji popravci grobljanskih objekata (kapelice, staza, ograda) s ciljem održavanja i funkcioniranja groblja</t>
  </si>
  <si>
    <t>Manji popravci grobljanskih objekata (kapelica, staza, ograda), uređenje zelenih površina s ciljem održavanja, uljepšavanja i funkcioniranja groblja</t>
  </si>
  <si>
    <t>Ad 1</t>
  </si>
  <si>
    <t>Ad 2</t>
  </si>
  <si>
    <t>Ad 3</t>
  </si>
  <si>
    <t>Ad 4</t>
  </si>
  <si>
    <t>Ad 5</t>
  </si>
  <si>
    <t>Usluge prema obvezama ugovora o sanaciji odlagališta</t>
  </si>
  <si>
    <t>OBRAZLOŽENJE:</t>
  </si>
  <si>
    <t>Uspostava sustava sakupljanja biorazgradivog otpada s edukacijama i promidžbom odvojenog sakupljanja biorazgradivog otpada</t>
  </si>
  <si>
    <t xml:space="preserve">Izrada elaborata, uputa, edukativnih materijala s ciljem povećanja stope odvojeno skupljenog otpada i smanjenja otpada na odlagalištu </t>
  </si>
  <si>
    <t>Uspostava sustava sakupljanja biorazgradivog otpada obuhvatit će nabavu spremnika za sakupljanje biorazgradivog otpada (predviđeno u Planu nabave sredstava rada i Planu nabave - očekuje se nabava dijela spremnika od strane JLS putem poziva Fonda za zaštitu okoliša i energetsku učinkovitost, a dio spremnika nabavio bi Komunalac Požega), izradu elaborata za uspostavu sustava, izradu uputa za djelatnike o načinu gospodarenja biorazgradivim otpadom, izradu edukativnih i informativnih materijala za provedbu edukativnih radionica u školama, vrtićima i gospodarskoj komori i obavještavanje korisnika putem medija (portala, radija, web stranice). Postupci nabave provodit će se i za izradu edukativnih i informativnih materijala te objave u medijima.</t>
  </si>
  <si>
    <t>DIREKTOR:</t>
  </si>
  <si>
    <t>Održavanje parkirnih automata</t>
  </si>
  <si>
    <t>Održavanje terenske elektronske opreme kontrolora naplate parkiranja</t>
  </si>
  <si>
    <t>Zamjena oštećenih elektronskih i mehaničkih dijelova parkirnih automata s ciljem funkcionalnosti i kontinuiteta u obavljanju poslova naplate parkiranja</t>
  </si>
  <si>
    <t>Zamjena oštećene prometne signalizacije</t>
  </si>
  <si>
    <t>Zamjena oštećenih prometnih znakova i ugradnja novih stupova za prometne znakove s ciljem sigurnosti prometa i prometa u mirovanju</t>
  </si>
  <si>
    <t>Popravci postojećih prijenosnih terminala i pisača i nabava novih s ciljem funkcionalnosti i kontinuiteta u obavljanju poslova naplate parkiranja te modernizacije službe</t>
  </si>
  <si>
    <t>Instaliranje opreme za obavještavanje zastoja u radu kotlovnice. Planirani radovi imaju cilj osigurati brže i efikasnije otklanjanje kvarova te skratiti vrijeme bez toplinske energije u zgradama.</t>
  </si>
  <si>
    <t>1.10.2023.</t>
  </si>
  <si>
    <t xml:space="preserve"> 1.10.2023.</t>
  </si>
  <si>
    <t>Radovi u Kotlovnici I. u Ulici V.Nazora</t>
  </si>
  <si>
    <t>Radovi u Kotlovnici II. u Ulici M.Krleže</t>
  </si>
  <si>
    <t>Radovi na Groblju sv.Ilije</t>
  </si>
  <si>
    <t>Radovi na Groblju sv.Elizabete</t>
  </si>
  <si>
    <t>Radovi na Groblju Jagodnjak</t>
  </si>
  <si>
    <t>Radovi na Groblju Krista Kralja</t>
  </si>
  <si>
    <t>Radovi na groblju u Mihaljevcima i Novim Mihaljevcima</t>
  </si>
  <si>
    <t>Radovi na groblju u Vidovcima</t>
  </si>
  <si>
    <t>Radovi na groblju u Dervišagi</t>
  </si>
  <si>
    <t>Provedba programa promidžbe gradske tržnice</t>
  </si>
  <si>
    <t>Održavanje dvije edukativne radionice u prostoru tržnice s podjelom promidžbenih i edukativnih materijala vezanih za rad tržnice i ostalih djelatnosti društva s ciljem informiranja i edukacije djelatnika, prodavatelja i korisnika tržnice.</t>
  </si>
  <si>
    <t>Zbog dugogodišnje uporabe, izloženosti vremenskim uvjetima koji se kreću od iznimno visokih do niskih temperatura, utjecaja vlage u zraku, kiša i pljuskova, parkirni automati izloženi su velikim vremenskim oscilacijama te podliježu kvarovima mehaničkih dijelova i pregorijevanju elektronskih komponenti. S obzirom na to da nije moguće predvidjeti kada će se ti kvarovi dogoditi, isti se otklanjaju tijekom cijele godine po potrebi. Za nabavu elektronskih i mehaničkih dijelova parkirnih automata s ciljem kontinuiranog funkcioniranja službe naplate parkiranja, postupci jednostavnih nabava provodit će se prema potrebama. Iznos planiranih sredstava određen je iskustveno prema podacima iz prethodnog razdoblja, a financirat će se vlastitim sredstvima društva.</t>
  </si>
  <si>
    <t>Terenska oprema kontrolora naplate parkiranja također je izložena vremenskim uvjetima zbog čega dolazi do kvarova i potrebe popravka ili nabave novih prijenosnih terminala i pisača. Kvar terminala i pisača ne može se predvidjeti tako da se popravci i nabava novih obavljaju po potrebi tijekom cijele godine. Pri nabavi novih uređaja vodi se računa o modernizaciji službe. Za nabavu rezervnih dijelova kao i nabavu novih terminala i pisača planira se pokretanje jednostavnih postupaka nabave. Planirana sredstva određena su prema podacima utrošenih sredstava iz prethodnih razdoblja, a financirat će se vlastitim sredstvima društva.</t>
  </si>
  <si>
    <t>Glavni uzroci oštećenja vertikalne prometne signalizacije su udarci i lomljenje prometnih znakova i stupova raznim vozilima (automobili, kamioni, traktori…) te vandalizam. Popravci i zamjena prometne signalizacije obavljaju se tijekom cijele godine po potrebi s ciljem sigurnosti prometa i prometa u mirovanju. Za nabavu znakova i stupova obavit će se postupci jednostavnih nabava, a radove ugradnje obavljat će djelatnici Društva. Zamjena oštećene prometne signalizacije financirat će se vlastitim sredstvima Društva.</t>
  </si>
  <si>
    <t>31.3.2023.</t>
  </si>
  <si>
    <t>Dobava i ugradnja pločastih kolektora s ciljem zamijene i stavljanja u funkciju kolektora oštećenih u tuči</t>
  </si>
  <si>
    <t>Pločasti kolektori koji su postavljeni na krovu poslovne zgrade oštećeni su od tuče koja se dogodila 25.6.2021.g. te ih je potrebno zamijeniti kako bi bili u funkciji. Za dobavu i ugradnju novih pločastih kolektora provest će se postupak jednostavne nabave. Radovi će biti financirani sredstvima osiguravajućeg društva.</t>
  </si>
  <si>
    <t>Valuta</t>
  </si>
  <si>
    <t>kn</t>
  </si>
  <si>
    <t>€</t>
  </si>
  <si>
    <t>SREDSTVA IZ CIJENE USLUGE</t>
  </si>
  <si>
    <t>FZOEU</t>
  </si>
  <si>
    <t xml:space="preserve"> EU FONDOVI </t>
  </si>
  <si>
    <t>PRORAČUN JLS</t>
  </si>
  <si>
    <t>SREDSTVA SUVLASNIKA SZ</t>
  </si>
  <si>
    <t>UKUPNA VRIJEDNOST INVESTICIJE</t>
  </si>
  <si>
    <t>GROBLJANSKE NAKNADE</t>
  </si>
  <si>
    <t xml:space="preserve">Radovi sanacije i preuređenja na lokaciji upravne zgrade u Vukovarskoj 8 </t>
  </si>
  <si>
    <t>Radovi zamjene pločastih kolektora na sustavu za pripremu potrošne tople vode na lokaciji poslovne zgrade u Industrijskoj 25D</t>
  </si>
  <si>
    <t xml:space="preserve">KOMUNALAC POŽEGA                 (iz cijene usluge) </t>
  </si>
  <si>
    <t xml:space="preserve">KOMUNALAC POŽEGA                (iz grobljanskih naknada) </t>
  </si>
  <si>
    <t xml:space="preserve">KOMUNALAC POŽEGA                 (iz vlastitih sredstava) </t>
  </si>
  <si>
    <t xml:space="preserve">FZOEU </t>
  </si>
  <si>
    <t xml:space="preserve">PRORAČUN JLS </t>
  </si>
  <si>
    <t xml:space="preserve">SUVLASNICI SZ </t>
  </si>
  <si>
    <r>
      <t>SREDSTVA</t>
    </r>
    <r>
      <rPr>
        <b/>
        <sz val="7.7"/>
        <rFont val="Arial Narrow"/>
        <family val="2"/>
        <charset val="238"/>
      </rPr>
      <t xml:space="preserve"> OSIGURAVAJUĆEG </t>
    </r>
    <r>
      <rPr>
        <b/>
        <sz val="8"/>
        <rFont val="Arial Narrow"/>
        <family val="2"/>
        <charset val="238"/>
      </rPr>
      <t>DRUŠTVA</t>
    </r>
  </si>
  <si>
    <t>SVEUKUPNO (1.-6.):</t>
  </si>
  <si>
    <t xml:space="preserve">VLASTITA SREDSTVA </t>
  </si>
  <si>
    <t>SREDSTVA OSIGURAVAJUĆEG DRUŠTVA</t>
  </si>
  <si>
    <t>OSTALI IZVORI FINANCIRANJA</t>
  </si>
  <si>
    <t>VLASTITA SREDSTVA</t>
  </si>
  <si>
    <t>UKUPNO PLANIRANE INVESTICIJE (1.):</t>
  </si>
  <si>
    <t>UKUPNO PLANIRANE INVESTICIJE (2.):</t>
  </si>
  <si>
    <t>UKUPNO PLANIRANE INVESTICIJE (3.):</t>
  </si>
  <si>
    <t>UKUPNO PLANIRANE INVESTICIJE (4.):</t>
  </si>
  <si>
    <t>UKUPNO PLANIRANE INVESTICIJE (5.):</t>
  </si>
  <si>
    <t>UKUPNO PLANIRANE INVESTICIJE  (6.):</t>
  </si>
  <si>
    <t xml:space="preserve"> PLANA INVESTICIJA I INVESTICIJSKOG ODRŽAVANJA ZA 2023. GODINU</t>
  </si>
  <si>
    <t>Usluge prema čl. 5 Dodatka IV. Ugovora o sanaciji odlagališta  pružaju vanjski suradnici, geodetska i projektantska tvrtka. Potrebno je provesti postupke jednostavne nabave za geodetski snimak i izračun raspoloživog kapaciteta odlagališta.</t>
  </si>
  <si>
    <t>Stavkom je obuhvaćeno opremanje kompostane, provedba tehničkog pregleda, ishođenje uporabne dozvole, ishođenje akta za obavljanje djelatnosti gospodarenja otpadom za oporabu biorazgradivog otpada (kompostiranje) te izrada završnog izvješća o provedbi projekta. Sve aktivnosti provodit će dobavljač opreme, tvrtka s kojom je ranije sklopljen ugovor za upravljanje projektom i administraciju i Komunalac Požega d.o.o. Planirana vrijednost investicije odnosi se na preostale troškove investicije izgradnje i opremanja kompostane: troškovi koji će biti potraživani od Fonda (cca 2.600.000,00 kn, od čega su bespovratna sredstva Fonda  1.300.000,00 kn, a sredstva Komunalca Požega 1.300.000,00 kn) i neprihvatljivi troškovi (cca 100.000,00 kn sredstava Komunalca Požega). Završetak projekta očekuje se u lipnju 2023.</t>
  </si>
  <si>
    <t>Dogradnja sustava za elektronsku evidenciju odvoza komunalnog otpada</t>
  </si>
  <si>
    <t>Nabava čipova i opreme i  dogradnja sustava za elektronsku evidenciju odvoza komunalnog otpada s ciljem otklanjanja pogrešaka postojećeg sustava i ušteda</t>
  </si>
  <si>
    <t>Izrada glavnog projekta potpornog zida, elaborata sanacije klizišta, popravak i izgradnja staza i stepenica te uređenje zelenila s ciljem bolje pristupačnosti grobnicama, zaštiti grobnih mjesta i uljepšavanja groblja</t>
  </si>
  <si>
    <t>Na Groblju sv. Ilije izvedeni su vodoinstalaterski radovi, montaža klupa, radovi nasipavanja staza, popravak betonskih staza i stuba te hortikulturni radovi sadnje sadnica i orezivanja. U odnosu na I. rebalans plana sredstva su uvećana.</t>
  </si>
  <si>
    <t>Radovi sanacije instalacija na tržnici</t>
  </si>
  <si>
    <t>Radovi popravka i održavanja instalacija s nabavom i ugradnjom opreme radi održavanja funkcionalnosti tržnice</t>
  </si>
  <si>
    <t>Radovi investicijskog održavanja poslovne zgrade u Industrijskoj 25 D</t>
  </si>
  <si>
    <t>Radovi na uređenju prometnih površina, održavanju instalacija i nabavi opreme radi  funkcionalnosti objekta</t>
  </si>
  <si>
    <t>31.12..2023.</t>
  </si>
  <si>
    <t>Produženje građevinskih dozvola.</t>
  </si>
  <si>
    <t xml:space="preserve">Za provedbu projekta izgradnje reciklažnog dvorišta građevnog otpada i odlagališta inertnog otpada potrebno je provesti pripremne aktivnosti. Za oba projekta potrebno je produžiti građevinsku dozvolu za tri godine (za RD ističe 3.3.2023., a za odlagalište inertnog otpada 25.2.2024.). </t>
  </si>
  <si>
    <t>PLAN INVESTICIJA I INVESTICIJSKOG ODRŽAVANJA 2023. - II. REBALANS PLANA</t>
  </si>
  <si>
    <t>Radovi izrade privremenih puteva i nasipa na kasetama, radovi nadogradnje sustava otplinjavanja i izvedba rampe na ulazu odlagališta. Radove provodi Komunalac Požega te osigurava potrebna sredstva za rad, materijale, uređaje i strojeve. Za nabavu materijala i sredstava za rad potrebno je provesti postupke jednostavnih nabava. Za radove koje nije u mogućnosti samostalno obaviti (prijevozničke, rovokopačke i druge usluge), provest će se postupci nabava.</t>
  </si>
  <si>
    <t>PLAN INVESTICIJA I INVESTICIJSKOG ODRŽAVANJA ZA 2023. - II. REBALANS PLANA</t>
  </si>
  <si>
    <t xml:space="preserve">Postojeći sustav za elektronsku evidenciju odvoza komunalnog otpada baziran je na barkodovima koje prilikom pražnjenja spremnika očitava uređaj (scanner) ugrađen na specijalno komunalno vozilo (autosmećar) i povezuje očitani barkod s korisnikom usluge u programu za evidentiranje čime je kod korisnika usluge zabilježeno pražnjenje spremnika prilikom svakog podizanja spremnika. Naljepnice na spremnicima s barkodovima ovise o vremenskim prilikama, pažnji i brizi korisnika o samom spremniku te su podložne oštećivanju, a time i riziku od neispravnog očitavanja. Zbog navedenih problema stvarni broj pražnjenja ne odgovora uvijek onom koji je identificirao sustav. Dogradnja sustava za elektronsku evidenciju odvoza komunalnog otpada  planira se provesti čipiranjem postojećih spremnika za miješani komunalni otpad, nabavom čipova i potrebne opreme koja podržava sustav čipiranja. Planirane aktivnosti doprinijet će pravilnom očitavanju pražnjenja spremnika, održivom (zelenom) razvoju i ekološkim ciljevima našeg društva na način da više neće biti potrebno nabavljati materijal (naljepnice, ribone za ispis naljepnica) niti opremu (printere) za tisak barkodova, čime se nastoji voditi briga o okolišu te sprječavati nastanak otpada. </t>
  </si>
  <si>
    <t>Ad  6</t>
  </si>
  <si>
    <t>Početkom 2023. produžena građevinska dozvola za izgradnju reciklažnog dvorišta građevnog otpada, a krajem 2023. podnesen zahtjev za produženje građevinske dozvole za izgradnju odlagališta inertnog otpada. Troškovi su se odnosili samo na plaćanje upravne pristojbe za izdavanje rješenja o produženju građevinskih dozvola.</t>
  </si>
  <si>
    <t>Proveden je postupak nabave za nabavu čipova i opreme koja podržava sustav čipiranja.</t>
  </si>
  <si>
    <t>Projekt izgradnje i opremanja kompostane na lokaciji Vinogradine je završen. U 2023. godini isporučen je prevrtač, izvršena u cijelosti usluga stručnog nadzora, izdana je uporabna dozvola i dozvola za gospodarenje otpadom. Stvarno izvršeni radovi i usluge bili su nešto viši od planiranih zbog troškova izdavanja uporabne dozvole i dozvole za gospodarenje otpadom. Završno plaćanje Fonda za zaštitu okoliša i energetsku učinkovitost obavljeno je 27.5.2023. Kompostana je započela s radom 10. srpnja 2023. godine.</t>
  </si>
  <si>
    <t xml:space="preserve">Radovi izrade privremenih puteva i nasipa na kasetama i radovi nadogradnje sustava otplinjavanja izvedeni su u malo manjem obimu od planiranog. </t>
  </si>
  <si>
    <t>Uređenje zelenila s ciljem bolje pristupačnosti grobnicama, funkcionalnosti i boljem izgledu groblja</t>
  </si>
  <si>
    <t>Sanacija grobljanskih objekata  (staza, stepenica, uređaja, zaštita kamenih površina), uređenje zelenila groblja s ciljem održavanja, uljepšavanja i funkcionalnosti</t>
  </si>
  <si>
    <t>Na Groblju sv.Ilije obavljat će se radovi investicijskog održavanja koji uključuju pregled grobljanskih objekata (kapelice, mrtvačnice, centralnog križa, staza, ograda, uređaja - slavina, WC-a, rasvjetnih tijela...) te potrebne projektne dokumentacije (elaborata s troškovnikom radova na groblju) kojima će biti definirani potrebni radovi i količine. Planirani radovi u 2022. uključili bi  bojanja, nasipavanja, betoniranja i razne popravke grobljanskih objekata.  Radove investicijskog održavanja će izvoditi Komunalac Požega, osim u slučaju popravaka električnih i vodovodnih instalacija gdje će biti angažirani vanjski suradnici. Za nabavu materijala za investicijsko održavanje provodit će se postupci jednostavnih nabava. Planirano je orezivanje drveća, uklanjanje  osušenih grmova te nabava i sadnja novih sadnica.</t>
  </si>
  <si>
    <t>Groblje sv. Elizabete smješteno je na vrlo strmom terenu te je jedan od najvećih problema ovog groblja ispiranje tla, nanosi zemlje i pijeska na stazama te oštećivanje staza i grobnica za vrijeme velikih padalina. Radovi investicijskog održavanja obuhvatili bi pregled svih grobljanskih objekata (mrtvačnice, kapelice, centralnog križa, staza, potpornih zidova i ograda na groblju), izradu potrebne projektne dokumentacije (glavnog projekta potpornog zida, elaborata sanacije klizišta, elaborata s troškovnikom  u kojem će biti definirane vrste radova i količine) i radove bojanja, ličenja, čišćenja, nasipavanja staza, popravaka staza betoniranjem i sl. Radove će izvoditi Komunalac Požega, a za nabavu materijala provodit će se postupci jednostavnih nabava. Izgradnja potpornog zida planirana je u narednom planskom razdoblju jer se smatra značajnijom investicijom za koju će se u 2023. izraditi glavni projekt.</t>
  </si>
  <si>
    <t xml:space="preserve">Na Groblju sv.Elizabete obavljeni su ličilački radovi na ogradama i kapijama, bravarski zarovi na zvoniku, keramičarski radovi sanacije zida sa slavinom, nabavljena je i postavljena oprema za čišćenje na groblju te uređene staze i stube betoniranjem. Izrađena je i projektna dokumentacija za sanaciju klizišta i potpornog zida. </t>
  </si>
  <si>
    <r>
      <t>Na Groblju Jagodnjak obavljat će se radovi investicijskog održavanja koji uključuju pregled grobljanskih objekata (mrtvačnice, staza, ograda, uređaja). Prije provođenja radova izradit će se elaborat s troškovnikom radova kojim će biti definirani potrebni radovi i količine. Radove će izvoditi Komunalac Požega. Za nabavu materijala</t>
    </r>
    <r>
      <rPr>
        <sz val="10"/>
        <color rgb="FFFF0000"/>
        <rFont val="Arial Narrow"/>
        <family val="2"/>
        <charset val="238"/>
      </rPr>
      <t xml:space="preserve"> </t>
    </r>
    <r>
      <rPr>
        <sz val="10"/>
        <rFont val="Arial Narrow"/>
        <family val="2"/>
        <charset val="238"/>
      </rPr>
      <t>i opreme za investicijsko održavanje provodit će se postupci jednostavnih nabava.</t>
    </r>
  </si>
  <si>
    <t>Radovi su izvedeni u manjem obimu od planiranog. Na groblju je postavljena oprema za čišćenje te izvedeni vodoinstalaterski radovi.</t>
  </si>
  <si>
    <t>Izvedeni su radovi održavanja i čišćenja kamenog podesta centralnog križa, plinoinstalaterski radovi izmjene odzračnih lončića i kutnih ventila, vodoinstalaterski radovi na slavini i sanacija dijela krova na dijelu objekta za zaposlene. Uređene su pješačke staze i prolazi te je groblje hortikulturno uređeno sadnjom novih sadnica.</t>
  </si>
  <si>
    <t>Na groblju se godinama obavlja kontinuirana sadnja i zamjena bolesnih sadnica te je  i u 2023. godini  planirano uređenje zelenila s ciljem uređenog i ljepšeg izgleda groblja. Radove uređenja zelenila izvodio bi Komunalac Požega, a za nabavu sadnog i ostalog materijala potrebnog za sadnju (sadnice, gnojivo, kolci, bužiri i dr.) proveli bi se postupci nabave. Za radove uređenja zelenih površina izradio bi se elaborat s troškovnikom i specifikacijom sadnog materijala. U II. rebalansu znatno su uvećana sredstva jer su radovi izvedeni u većem obimu od onog planiranog I. rebalansom. Izvedeni su radovi održavanja i čišćenja kamenog podesta centralnog križa, plinoinstalaterski radovi izmjene odzračnih lončića i kutnih ventila, vodoinstalaterski radovi na slavini i sanacija dijela krova na dijelu objekta za zaposlene. Uređene su pješačke staze i prolazi te je groblje hortikulturno uređeno sadnjom novih sadnica.</t>
  </si>
  <si>
    <t xml:space="preserve">Na ostalim grobljima Grada Požege kojima upravlja Komunalac Požega (Mihaljevci i Novi Mihaljevci, Vidovci, Dervišaga  obavljat će se radovi investicijskog održavanja koji uključuju pregled grobljanskih objekata (kapelica, staza, ograda, uređaja) te bojanja i zaštite grobljanskih objekta, nasipavanja i betoniranja staza i druge popravke prema potrebama te nabavu opreme. Prije provođenja radova izradit će se elaborat s troškovnikom radova kojim će biti definirani potrebni radovi i količine. Radove će izvoditi Komunalac Požega. Za nabavu materijala za investicijsko održavanje provodit će se postupci jednostavnih nabava. </t>
  </si>
  <si>
    <t>Ad 5-7</t>
  </si>
  <si>
    <t>Na groblju u Vidovcima su obavljeni ličilački i krovopokrivački radovi, popravljene su betonske staze te postavljena oprema za čišćenje groblja. Na groblju u Dervišagi izvedeni su ličilački radovi, vodoinstalaterski i keramičarski radovi, limarski radovi na sanaciji krovišta mrtvačnice te zamijenjen je okvir šahte uz mrtvačnicu. Na groblju u Novim Mihaljevcima postavljena je oprema za čišćenje groblja.</t>
  </si>
  <si>
    <t>Instaliranje opreme za obavještavanje zastoja u radu kotlovnice. Planirani radovi imaju cilj povećati sigurnost u radu kotlovnica, brže i efikasnije otkloniti kvarove te skratiti vrijeme bez toplinske energije u zgradama.</t>
  </si>
  <si>
    <t>Oprema za daljinsko upozoravanje o zastojima i problemima u radu kotlovnice nabavljena je i instalirana.</t>
  </si>
  <si>
    <t xml:space="preserve">Planirano je instaliranje opreme za daljinsko upozoravanje o eventualnim zastojima i problemima u radu Kotlovnice II. u Ulici M.Krleže kojim će se na brži i efikasniji način moći će se uklanjati zastoji i kvarovi u sustavu grijanja te će biti skraćeno vrijeme u kojemu bi stanovi bili bez toplinske energije.   </t>
  </si>
  <si>
    <t xml:space="preserve">Planirano je instaliranje opreme za daljinsko upozoravanje o eventualnim zastojima i problemima u radu kotlovnice I. u Ulici V.Nazora kojim će se na brži i efikasniji način moći će uklanjati zastoji i kvarovi u sustavu grijanja te će biti skraćeno vrijeme u kojemu bi stanovi bili bez toplinske energije.   </t>
  </si>
  <si>
    <t xml:space="preserve">Za parkirne aparate nabavljeni su elektronski i mehanički dijelovi te je izvedena demontaža postojećeg i postavljanje novog parkirnog automata. Nabava opreme i izvedba radova obavljena je u manjem obimu od planiranog. </t>
  </si>
  <si>
    <t>Nabavljen je novi termoprinter za potrebe parking službe. Za nabavu ostale opreme za kontrolore nije bilo potrebe te je vrijednost investicije manja od planirane.</t>
  </si>
  <si>
    <t>Obavljeni su radovi zamjene oštećenih prometnih znakova i ugrađeni novi  prometIe znakovi. Radovi su izvedeni u manjem obimu od planiranog.</t>
  </si>
  <si>
    <t>U I. rebalansu plana dodana je nova stavka zbog potrebe popravka i održavanja instalacija na tržnici zbog curenja vode u vodomjernom oknu, čišćenja instalacije odvodnje te zamjene bojlera za toplu vodu.</t>
  </si>
  <si>
    <t>Izvedeni su radovi popravka i održavanja instalacija na tržnici zbog curenja vode u vodomjernom oknu, čišćenje instalacije odvodnje te zamjena bojlera za toplu vodu.</t>
  </si>
  <si>
    <t>Provedene su edukativne radionice vezane za odvojeno sakupljanje biorazgradivog otpada samo u vrtićima i školama na području Grada Požege jer je uvođenje sustava u 2023. godini obuhvatilo samo korisnike na području Grada Požege (MO Orljava i korisnike koji su iskazali interes). Grad Požega sudjelovao je u financiranju izrade edukativnih materijala i prijevoz učenika u okviru održavanja edukativnih radionica za djecu školske i vrtićke dobi temeljem ugovora s Komunalcem Požega. Komunalac Požega održao je radionice, izradio i na spremnike za odvojeno sakupljanje biootpada stavio naljepnice s uputama za pravilno odlaganje biootpada te organizirao otvorenje kompostane za sve sudionike u projektu.</t>
  </si>
  <si>
    <t>Prepokrivanje dijela krova oštećenog od tuče, sanacija postojećeg sokla i čišćenje i impregnacija granita s ciljem zaštite objekta.</t>
  </si>
  <si>
    <t>Izrada izvedbenog projekta nadstrešnice</t>
  </si>
  <si>
    <t>Izrada izvedbenog projekta nadstrešnice s ciljem zaštite ulaznog prostora od zakišnjavanja</t>
  </si>
  <si>
    <t xml:space="preserve">U tuči koja se dogodila u lipnju 2021. godine stradali su dijelovi krova na upravnoj zgradi u Vukovarskoj 8. Do sada su zamijenjeni samo oštećeni crjepovi, ali s obzirom na to da se pojavljuje povremeno curenje istočnog dijela krova, nužno je izvesti prepokrivanje krova s ciljem sanacije i sprječavanja daljnjih oštećenja objekta od prodiranja vode uslijed padalina. Postojeći sokl upravne zgrade u Vukovarskoj 8 oštećen je od vlage te je na njemu vidljiva salitra. Planirana je izvedba građevinskih radova kojima će se sanirati oštećenja, povećati trajnost pročelja te poboljšati estetika zgrade. Na stubištu i ulaznoj terasi upravne zgrade u Vukovarskoj 8 postojeći granit je onečišćen i izblijedio. Za poboljšanje ovog stanja predviđeni su radovi čišćenja i impregnacije granita s ciljem povećanja trajnosti i poboljšanja estetike ulaznog prostora u zgradu. Za sve radove će se provesti jednostavni postupci nabave za odabir izvođača radova. Radovi će biti financirani vlastitim sredstvima Društva. </t>
  </si>
  <si>
    <t xml:space="preserve">Izvedeni su radovi prepokrivanja dijela krova oštećenog od tuče, sanacija postojećeg sokla i čišćenje i impregnacija granita. </t>
  </si>
  <si>
    <t>Zbog sprječavanja zakišnjavanja ulaznog prostora u poslovnu zgradu u Industrijskoj 25D predviđena je izgradnja metalne nadstrešnice ispred glavnih ulaznih vrata u zgradu za što je potrebno izraditi izvedbeni projekt.</t>
  </si>
  <si>
    <t>Na krovu poslovne zgrade postavljeni su pločasti kolektori.</t>
  </si>
  <si>
    <t>Izrađen je izvedbeni projekt nadstrešnice. Izgradnja će biti realizirana u narednom planskom razdoblju.</t>
  </si>
  <si>
    <t>PLAN INVESTICIJA I INVESTICIJSKOG ODRŽAVANJA ZA 2023. - II REBALANS PLANA</t>
  </si>
  <si>
    <t>IZVRŠENJE</t>
  </si>
  <si>
    <t>Usluge su izvršene. Iznos stvarnih troškova veći je od prvobitno planiranih.</t>
  </si>
  <si>
    <t>Svake godine tradicionalno se održavaju dvije edukativne radionice u prostoru tržnice s podjelom promidžbenih i edukativnih materijala vezanih za rad tržnice i ostalih djelatnosti društva. Cilj ovih radionica je informiranje i edukacija djelatnika, prodavatelja i korisnika tržnice o važnosti zdrave prehrane i kupovanja domaćih proizvoda, a paralelno s promidžbom rada tržnice provodi se i edukacija o pravilnom postupanju s ambalažnim otpadom koji ostaje nakon uporabe proizvoda, korištenju platnenih vrećica pri odlasku u kupovinu i sl. Prigodno se dijele izrađeni informativni i edukativni materijali. Edukaciju i podjelu informativnih i edukativnih materijala provode djelatnici Razvojno-tehničkog sektora. Za izradu i informativnih i edukativnih materijala planiraju se postupci jednostavne nabave. Promidžba rada gradske tržnice provodit će se uz financiranje vlastitim sredstvima društva. U II. rebalansu opisane aktivnosti planirane su samo u prosincu.</t>
  </si>
  <si>
    <t>Na gradskoj tržnici u prosincu je održana aktivnost promidžbe rada gradske tržnice čiji su troškovi nešto veći od planiranih II. rebalansom plana.</t>
  </si>
  <si>
    <t>Radovima investicijskog održavanja poslovne zgrade u Industrijskoj 25D planirano je uređenje prometnih površina, vodoinstalaterski radovi, limarski radovi i radovi opremanja prostora.</t>
  </si>
  <si>
    <t>Izvedeni su radovi investicijskog održavanja. Uređene su prometne površine, izvedeni vodoinstalaterski radovi, radovi grijanja i klimatizacije, limarski radovi i radovi opremanja prostora.</t>
  </si>
  <si>
    <t>IZVRŠENJE PLANA 2023.</t>
  </si>
  <si>
    <t xml:space="preserve">Ad 1 </t>
  </si>
  <si>
    <t xml:space="preserve">Ad 2 </t>
  </si>
  <si>
    <t>Požega, svibanj 2024. g.</t>
  </si>
  <si>
    <t>Požega, svibanj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</si>
</sst>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CE"/>
      <charset val="238"/>
    </font>
    <font>
      <sz val="10"/>
      <name val="Arial"/>
      <family val="2"/>
      <charset val="238"/>
    </font>
    <font>
      <u/>
      <sz val="10"/>
      <color indexed="12"/>
      <name val="Arial CE"/>
      <charset val="238"/>
    </font>
    <font>
      <b/>
      <sz val="10"/>
      <name val="Arial Narrow"/>
      <family val="2"/>
      <charset val="238"/>
    </font>
    <font>
      <sz val="10"/>
      <name val="Arial Narrow"/>
      <family val="2"/>
      <charset val="238"/>
    </font>
    <font>
      <b/>
      <sz val="8"/>
      <name val="Arial Narrow"/>
      <family val="2"/>
      <charset val="238"/>
    </font>
    <font>
      <sz val="12"/>
      <name val="Arial Narrow"/>
      <family val="2"/>
      <charset val="238"/>
    </font>
    <font>
      <b/>
      <sz val="12"/>
      <name val="Arial Narrow"/>
      <family val="2"/>
      <charset val="238"/>
    </font>
    <font>
      <u/>
      <sz val="10"/>
      <color indexed="12"/>
      <name val="Arial Narrow"/>
      <family val="2"/>
      <charset val="238"/>
    </font>
    <font>
      <b/>
      <sz val="16"/>
      <name val="Arial Narrow"/>
      <family val="2"/>
      <charset val="238"/>
    </font>
    <font>
      <sz val="10"/>
      <color theme="3"/>
      <name val="Arial Narrow"/>
      <family val="2"/>
      <charset val="238"/>
    </font>
    <font>
      <b/>
      <sz val="14"/>
      <color rgb="FF0070C0"/>
      <name val="Arial Narrow"/>
      <family val="2"/>
      <charset val="238"/>
    </font>
    <font>
      <sz val="10"/>
      <color theme="1"/>
      <name val="Arial Narrow"/>
      <family val="2"/>
      <charset val="238"/>
    </font>
    <font>
      <b/>
      <sz val="7.7"/>
      <name val="Arial Narrow"/>
      <family val="2"/>
      <charset val="238"/>
    </font>
    <font>
      <sz val="10"/>
      <name val="Calibri"/>
      <family val="2"/>
      <charset val="238"/>
    </font>
    <font>
      <b/>
      <sz val="11"/>
      <name val="Arial Narrow"/>
      <family val="2"/>
      <charset val="238"/>
    </font>
    <font>
      <sz val="11"/>
      <name val="Arial Narrow"/>
      <family val="2"/>
      <charset val="238"/>
    </font>
    <font>
      <strike/>
      <sz val="10"/>
      <name val="Arial Narrow"/>
      <family val="2"/>
      <charset val="238"/>
    </font>
    <font>
      <sz val="10"/>
      <color rgb="FFFF0000"/>
      <name val="Arial Narrow"/>
      <family val="2"/>
      <charset val="238"/>
    </font>
    <font>
      <sz val="14"/>
      <name val="Arial Narrow"/>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1">
    <border>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right/>
      <top style="thin">
        <color indexed="64"/>
      </top>
      <bottom/>
      <diagonal/>
    </border>
    <border>
      <left/>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hair">
        <color indexed="64"/>
      </right>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93">
    <xf numFmtId="0" fontId="0" fillId="0" borderId="0" xfId="0"/>
    <xf numFmtId="0" fontId="4" fillId="0" borderId="0" xfId="0" applyFont="1"/>
    <xf numFmtId="0" fontId="4" fillId="0" borderId="0" xfId="0" applyFont="1" applyAlignment="1">
      <alignment vertical="center"/>
    </xf>
    <xf numFmtId="0" fontId="3" fillId="0" borderId="0" xfId="0" applyFont="1" applyAlignment="1">
      <alignment vertical="center"/>
    </xf>
    <xf numFmtId="3" fontId="4" fillId="0" borderId="0" xfId="0" applyNumberFormat="1" applyFont="1" applyAlignment="1">
      <alignment vertical="center"/>
    </xf>
    <xf numFmtId="49" fontId="4" fillId="0" borderId="0" xfId="0" applyNumberFormat="1" applyFont="1" applyAlignment="1">
      <alignment horizontal="center" vertical="center"/>
    </xf>
    <xf numFmtId="0" fontId="3" fillId="0" borderId="0" xfId="0" applyFont="1" applyAlignment="1">
      <alignment horizontal="right" vertical="center"/>
    </xf>
    <xf numFmtId="3" fontId="7" fillId="0" borderId="0" xfId="0" applyNumberFormat="1" applyFont="1" applyAlignment="1">
      <alignment horizontal="left" vertical="center"/>
    </xf>
    <xf numFmtId="3" fontId="3" fillId="0" borderId="0" xfId="0" applyNumberFormat="1" applyFont="1" applyAlignment="1">
      <alignment horizontal="right" vertical="center"/>
    </xf>
    <xf numFmtId="0" fontId="7" fillId="0" borderId="0" xfId="0" applyFont="1"/>
    <xf numFmtId="0" fontId="8" fillId="0" borderId="0" xfId="1" applyFont="1" applyAlignment="1" applyProtection="1"/>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49" fontId="11" fillId="0" borderId="0" xfId="0" applyNumberFormat="1" applyFont="1" applyAlignment="1">
      <alignment horizontal="left" vertical="center"/>
    </xf>
    <xf numFmtId="4" fontId="11" fillId="0" borderId="0" xfId="0" applyNumberFormat="1" applyFont="1" applyAlignment="1">
      <alignment vertical="center"/>
    </xf>
    <xf numFmtId="0" fontId="11" fillId="0" borderId="0" xfId="0" applyFont="1" applyAlignment="1">
      <alignment vertical="center"/>
    </xf>
    <xf numFmtId="3" fontId="5" fillId="2" borderId="6" xfId="0" applyNumberFormat="1" applyFont="1" applyFill="1" applyBorder="1" applyAlignment="1">
      <alignment horizontal="center" vertical="center" wrapText="1"/>
    </xf>
    <xf numFmtId="4" fontId="11" fillId="0" borderId="0" xfId="0" applyNumberFormat="1" applyFont="1" applyAlignment="1">
      <alignment horizontal="center" vertical="center"/>
    </xf>
    <xf numFmtId="3" fontId="4" fillId="0" borderId="0" xfId="0" applyNumberFormat="1" applyFont="1" applyAlignment="1">
      <alignment horizontal="center" vertical="center"/>
    </xf>
    <xf numFmtId="3" fontId="3" fillId="0" borderId="0" xfId="0" applyNumberFormat="1" applyFont="1" applyAlignment="1">
      <alignment horizontal="center" vertical="center"/>
    </xf>
    <xf numFmtId="3" fontId="7" fillId="0" borderId="0" xfId="0" applyNumberFormat="1" applyFont="1" applyAlignment="1">
      <alignment horizontal="center" vertical="center"/>
    </xf>
    <xf numFmtId="4" fontId="4" fillId="0" borderId="4" xfId="0" applyNumberFormat="1" applyFont="1" applyBorder="1" applyAlignment="1">
      <alignment horizontal="right" vertical="center"/>
    </xf>
    <xf numFmtId="4" fontId="4" fillId="0" borderId="6" xfId="0" applyNumberFormat="1" applyFont="1" applyBorder="1" applyAlignment="1">
      <alignment horizontal="right" vertical="center"/>
    </xf>
    <xf numFmtId="4" fontId="4" fillId="0" borderId="4" xfId="0" quotePrefix="1" applyNumberFormat="1" applyFont="1" applyBorder="1" applyAlignment="1">
      <alignment horizontal="right" vertical="center"/>
    </xf>
    <xf numFmtId="3" fontId="5" fillId="2" borderId="3" xfId="0" applyNumberFormat="1" applyFont="1" applyFill="1" applyBorder="1" applyAlignment="1">
      <alignment horizontal="center" vertical="center" wrapText="1"/>
    </xf>
    <xf numFmtId="4" fontId="4" fillId="0" borderId="7" xfId="0" quotePrefix="1" applyNumberFormat="1" applyFont="1" applyBorder="1" applyAlignment="1">
      <alignment horizontal="right" vertical="center"/>
    </xf>
    <xf numFmtId="4" fontId="3" fillId="0" borderId="17" xfId="0" applyNumberFormat="1" applyFont="1" applyBorder="1" applyAlignment="1">
      <alignment horizontal="right" vertical="center" wrapText="1"/>
    </xf>
    <xf numFmtId="4" fontId="4" fillId="0" borderId="3" xfId="0" quotePrefix="1" applyNumberFormat="1" applyFont="1" applyBorder="1" applyAlignment="1">
      <alignment horizontal="right" vertical="center"/>
    </xf>
    <xf numFmtId="4" fontId="4" fillId="0" borderId="6" xfId="0" quotePrefix="1" applyNumberFormat="1" applyFont="1" applyBorder="1" applyAlignment="1">
      <alignment horizontal="right" vertical="center"/>
    </xf>
    <xf numFmtId="49" fontId="3" fillId="0" borderId="0" xfId="0" applyNumberFormat="1" applyFont="1" applyAlignment="1">
      <alignment horizontal="left" vertical="center"/>
    </xf>
    <xf numFmtId="49" fontId="4" fillId="0" borderId="0" xfId="0" applyNumberFormat="1" applyFont="1" applyAlignment="1">
      <alignment horizontal="left" vertical="center"/>
    </xf>
    <xf numFmtId="4" fontId="3" fillId="3" borderId="12" xfId="0" applyNumberFormat="1" applyFont="1" applyFill="1" applyBorder="1" applyAlignment="1">
      <alignment horizontal="right" vertical="center" wrapText="1"/>
    </xf>
    <xf numFmtId="4" fontId="3" fillId="3" borderId="13" xfId="0" applyNumberFormat="1" applyFont="1" applyFill="1" applyBorder="1" applyAlignment="1">
      <alignment horizontal="right" vertical="center" wrapText="1"/>
    </xf>
    <xf numFmtId="4" fontId="3" fillId="3" borderId="12" xfId="0" applyNumberFormat="1" applyFont="1" applyFill="1" applyBorder="1" applyAlignment="1">
      <alignment vertical="center" wrapText="1"/>
    </xf>
    <xf numFmtId="4" fontId="3" fillId="3" borderId="17" xfId="0" applyNumberFormat="1" applyFont="1" applyFill="1" applyBorder="1" applyAlignment="1">
      <alignment vertical="center" wrapText="1"/>
    </xf>
    <xf numFmtId="4" fontId="3" fillId="3" borderId="13" xfId="0" applyNumberFormat="1" applyFont="1" applyFill="1" applyBorder="1" applyAlignment="1">
      <alignment vertical="center" wrapText="1"/>
    </xf>
    <xf numFmtId="4" fontId="4" fillId="0" borderId="21" xfId="0" quotePrefix="1" applyNumberFormat="1" applyFont="1" applyBorder="1" applyAlignment="1">
      <alignment horizontal="right" vertical="center"/>
    </xf>
    <xf numFmtId="3" fontId="5" fillId="2" borderId="32" xfId="0" applyNumberFormat="1" applyFont="1" applyFill="1" applyBorder="1" applyAlignment="1">
      <alignment horizontal="center" vertical="center" wrapText="1"/>
    </xf>
    <xf numFmtId="4" fontId="4" fillId="0" borderId="33" xfId="0" applyNumberFormat="1" applyFont="1" applyBorder="1" applyAlignment="1">
      <alignment horizontal="right" vertical="center"/>
    </xf>
    <xf numFmtId="4" fontId="4" fillId="0" borderId="32" xfId="0" applyNumberFormat="1" applyFont="1" applyBorder="1" applyAlignment="1">
      <alignment horizontal="right" vertical="center"/>
    </xf>
    <xf numFmtId="3" fontId="4" fillId="0" borderId="2" xfId="0" applyNumberFormat="1" applyFont="1" applyBorder="1" applyAlignment="1">
      <alignment horizontal="center" vertical="center"/>
    </xf>
    <xf numFmtId="4" fontId="4" fillId="0" borderId="23" xfId="0" applyNumberFormat="1" applyFont="1" applyBorder="1" applyAlignment="1">
      <alignment horizontal="right" vertical="center"/>
    </xf>
    <xf numFmtId="4" fontId="3" fillId="3" borderId="9" xfId="0" applyNumberFormat="1" applyFont="1" applyFill="1" applyBorder="1" applyAlignment="1">
      <alignment horizontal="right" vertical="center" wrapText="1"/>
    </xf>
    <xf numFmtId="4" fontId="4" fillId="0" borderId="34" xfId="0" applyNumberFormat="1" applyFont="1" applyBorder="1" applyAlignment="1">
      <alignment horizontal="right" vertical="center" wrapText="1"/>
    </xf>
    <xf numFmtId="4" fontId="4" fillId="0" borderId="25" xfId="0" applyNumberFormat="1" applyFont="1" applyBorder="1" applyAlignment="1">
      <alignment horizontal="right" vertical="center" wrapText="1"/>
    </xf>
    <xf numFmtId="4" fontId="4" fillId="0" borderId="25" xfId="0" quotePrefix="1" applyNumberFormat="1" applyFont="1" applyBorder="1" applyAlignment="1">
      <alignment horizontal="right" vertical="center" wrapText="1"/>
    </xf>
    <xf numFmtId="4" fontId="4" fillId="0" borderId="21" xfId="0" quotePrefix="1" applyNumberFormat="1" applyFont="1" applyBorder="1" applyAlignment="1">
      <alignment horizontal="right" vertical="center" wrapText="1"/>
    </xf>
    <xf numFmtId="3" fontId="14" fillId="0" borderId="35" xfId="0" applyNumberFormat="1" applyFont="1" applyBorder="1" applyAlignment="1">
      <alignment horizontal="center" vertical="center"/>
    </xf>
    <xf numFmtId="4" fontId="4" fillId="0" borderId="39" xfId="0" applyNumberFormat="1" applyFont="1" applyBorder="1" applyAlignment="1">
      <alignment horizontal="right" vertical="center" wrapText="1"/>
    </xf>
    <xf numFmtId="4" fontId="4" fillId="0" borderId="38" xfId="0" quotePrefix="1" applyNumberFormat="1" applyFont="1" applyBorder="1" applyAlignment="1">
      <alignment horizontal="right" vertical="center" wrapText="1"/>
    </xf>
    <xf numFmtId="4" fontId="4" fillId="0" borderId="40" xfId="0" quotePrefix="1" applyNumberFormat="1" applyFont="1" applyBorder="1" applyAlignment="1">
      <alignment horizontal="right" vertical="center" wrapText="1"/>
    </xf>
    <xf numFmtId="4" fontId="4" fillId="0" borderId="33" xfId="0" applyNumberFormat="1" applyFont="1" applyBorder="1" applyAlignment="1">
      <alignment horizontal="right" vertical="center" wrapText="1"/>
    </xf>
    <xf numFmtId="4" fontId="4" fillId="0" borderId="4" xfId="0" quotePrefix="1" applyNumberFormat="1" applyFont="1" applyBorder="1" applyAlignment="1">
      <alignment horizontal="right" vertical="center" wrapText="1"/>
    </xf>
    <xf numFmtId="4" fontId="4" fillId="0" borderId="7" xfId="0" quotePrefix="1" applyNumberFormat="1" applyFont="1" applyBorder="1" applyAlignment="1">
      <alignment horizontal="right" vertical="center" wrapText="1"/>
    </xf>
    <xf numFmtId="4" fontId="4" fillId="0" borderId="32" xfId="0" applyNumberFormat="1" applyFont="1" applyBorder="1" applyAlignment="1">
      <alignment horizontal="right" vertical="center" wrapText="1"/>
    </xf>
    <xf numFmtId="4" fontId="4" fillId="0" borderId="6" xfId="0" quotePrefix="1" applyNumberFormat="1" applyFont="1" applyBorder="1" applyAlignment="1">
      <alignment horizontal="right" vertical="center" wrapText="1"/>
    </xf>
    <xf numFmtId="4" fontId="4" fillId="2" borderId="4" xfId="0" applyNumberFormat="1" applyFont="1" applyFill="1" applyBorder="1" applyAlignment="1">
      <alignment horizontal="right" vertical="center"/>
    </xf>
    <xf numFmtId="4" fontId="4" fillId="2" borderId="7" xfId="0" applyNumberFormat="1" applyFont="1" applyFill="1" applyBorder="1" applyAlignment="1">
      <alignment horizontal="right" vertical="center"/>
    </xf>
    <xf numFmtId="4" fontId="4" fillId="2" borderId="6" xfId="0" applyNumberFormat="1" applyFont="1" applyFill="1" applyBorder="1" applyAlignment="1">
      <alignment horizontal="right" vertical="center"/>
    </xf>
    <xf numFmtId="4" fontId="4" fillId="2" borderId="3" xfId="0" applyNumberFormat="1" applyFont="1" applyFill="1" applyBorder="1" applyAlignment="1">
      <alignment horizontal="right" vertical="center"/>
    </xf>
    <xf numFmtId="4" fontId="3" fillId="2" borderId="12" xfId="0" applyNumberFormat="1" applyFont="1" applyFill="1" applyBorder="1" applyAlignment="1">
      <alignment horizontal="right" vertical="center" wrapText="1"/>
    </xf>
    <xf numFmtId="4" fontId="3" fillId="2" borderId="13" xfId="0" applyNumberFormat="1" applyFont="1" applyFill="1" applyBorder="1" applyAlignment="1">
      <alignment horizontal="right" vertical="center" wrapText="1"/>
    </xf>
    <xf numFmtId="49" fontId="4" fillId="2" borderId="2" xfId="0" applyNumberFormat="1" applyFont="1" applyFill="1" applyBorder="1" applyAlignment="1">
      <alignment horizontal="center" vertical="center"/>
    </xf>
    <xf numFmtId="49" fontId="14" fillId="2" borderId="5" xfId="0" applyNumberFormat="1" applyFont="1" applyFill="1" applyBorder="1" applyAlignment="1">
      <alignment horizontal="center" vertical="center"/>
    </xf>
    <xf numFmtId="3" fontId="5" fillId="2" borderId="38" xfId="0" applyNumberFormat="1" applyFont="1" applyFill="1" applyBorder="1" applyAlignment="1">
      <alignment horizontal="center" vertical="center" wrapText="1"/>
    </xf>
    <xf numFmtId="3" fontId="5" fillId="2" borderId="40" xfId="0" applyNumberFormat="1" applyFont="1" applyFill="1" applyBorder="1" applyAlignment="1">
      <alignment horizontal="center" vertical="center" wrapText="1"/>
    </xf>
    <xf numFmtId="3" fontId="14" fillId="0" borderId="5" xfId="0" applyNumberFormat="1" applyFont="1" applyBorder="1" applyAlignment="1">
      <alignment horizontal="center" vertical="center"/>
    </xf>
    <xf numFmtId="4" fontId="4" fillId="0" borderId="4" xfId="0" applyNumberFormat="1" applyFont="1" applyBorder="1" applyAlignment="1">
      <alignment horizontal="right" vertical="center" wrapText="1"/>
    </xf>
    <xf numFmtId="4" fontId="3" fillId="2" borderId="12" xfId="0" applyNumberFormat="1" applyFont="1" applyFill="1" applyBorder="1" applyAlignment="1">
      <alignment vertical="center" wrapText="1"/>
    </xf>
    <xf numFmtId="4" fontId="3" fillId="2" borderId="13" xfId="0" applyNumberFormat="1" applyFont="1" applyFill="1" applyBorder="1" applyAlignment="1">
      <alignment vertical="center" wrapText="1"/>
    </xf>
    <xf numFmtId="49" fontId="3" fillId="2" borderId="5" xfId="0" applyNumberFormat="1" applyFont="1" applyFill="1" applyBorder="1" applyAlignment="1">
      <alignment horizontal="center" vertical="center"/>
    </xf>
    <xf numFmtId="4" fontId="4" fillId="0" borderId="3" xfId="0" applyNumberFormat="1" applyFont="1" applyBorder="1" applyAlignment="1">
      <alignment horizontal="right" vertical="center"/>
    </xf>
    <xf numFmtId="4" fontId="4" fillId="2" borderId="7" xfId="0" quotePrefix="1" applyNumberFormat="1" applyFont="1" applyFill="1" applyBorder="1" applyAlignment="1">
      <alignment horizontal="right" vertical="center"/>
    </xf>
    <xf numFmtId="4" fontId="4" fillId="2" borderId="3" xfId="0" quotePrefix="1" applyNumberFormat="1" applyFont="1" applyFill="1" applyBorder="1" applyAlignment="1">
      <alignment horizontal="right" vertical="center"/>
    </xf>
    <xf numFmtId="49" fontId="4" fillId="2" borderId="5" xfId="0" applyNumberFormat="1" applyFont="1" applyFill="1" applyBorder="1" applyAlignment="1">
      <alignment horizontal="center" vertical="center"/>
    </xf>
    <xf numFmtId="3" fontId="14" fillId="0" borderId="1"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14" fillId="0" borderId="5" xfId="0" applyNumberFormat="1" applyFont="1" applyBorder="1" applyAlignment="1">
      <alignment horizontal="center" vertical="center" wrapText="1"/>
    </xf>
    <xf numFmtId="4" fontId="3" fillId="3" borderId="9" xfId="0" applyNumberFormat="1" applyFont="1" applyFill="1" applyBorder="1" applyAlignment="1">
      <alignment vertical="center" wrapText="1"/>
    </xf>
    <xf numFmtId="4" fontId="4" fillId="0" borderId="29" xfId="0" applyNumberFormat="1" applyFont="1" applyBorder="1" applyAlignment="1">
      <alignment horizontal="right" vertical="center"/>
    </xf>
    <xf numFmtId="4" fontId="4" fillId="0" borderId="4" xfId="0" applyNumberFormat="1" applyFont="1" applyBorder="1" applyAlignment="1">
      <alignment vertical="center"/>
    </xf>
    <xf numFmtId="4" fontId="3" fillId="0" borderId="43" xfId="0" applyNumberFormat="1" applyFont="1" applyBorder="1" applyAlignment="1">
      <alignment horizontal="right" vertical="center" wrapText="1"/>
    </xf>
    <xf numFmtId="49" fontId="4" fillId="0" borderId="16" xfId="0" applyNumberFormat="1" applyFont="1" applyBorder="1" applyAlignment="1">
      <alignment horizontal="center" vertical="center" wrapText="1"/>
    </xf>
    <xf numFmtId="49" fontId="14" fillId="0" borderId="16"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 fontId="3" fillId="0" borderId="12" xfId="0" applyNumberFormat="1" applyFont="1" applyBorder="1" applyAlignment="1">
      <alignment horizontal="right" vertical="center" wrapText="1"/>
    </xf>
    <xf numFmtId="49" fontId="14" fillId="0" borderId="22" xfId="0" applyNumberFormat="1" applyFont="1" applyBorder="1" applyAlignment="1">
      <alignment horizontal="center" vertical="center" wrapText="1"/>
    </xf>
    <xf numFmtId="4" fontId="3" fillId="0" borderId="9" xfId="0" applyNumberFormat="1" applyFont="1" applyBorder="1" applyAlignment="1">
      <alignment horizontal="right" vertical="center" wrapText="1"/>
    </xf>
    <xf numFmtId="49" fontId="14" fillId="0" borderId="48" xfId="0" applyNumberFormat="1" applyFont="1" applyBorder="1" applyAlignment="1">
      <alignment horizontal="center" vertical="center" wrapText="1"/>
    </xf>
    <xf numFmtId="4" fontId="3" fillId="0" borderId="41" xfId="0" applyNumberFormat="1" applyFont="1" applyBorder="1" applyAlignment="1">
      <alignment horizontal="right" vertical="center" wrapText="1"/>
    </xf>
    <xf numFmtId="4" fontId="3" fillId="0" borderId="13" xfId="0" applyNumberFormat="1" applyFont="1" applyBorder="1" applyAlignment="1">
      <alignment horizontal="right" vertical="center" wrapText="1"/>
    </xf>
    <xf numFmtId="49" fontId="4" fillId="2" borderId="1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4" fontId="3" fillId="3" borderId="50" xfId="0" applyNumberFormat="1" applyFont="1" applyFill="1" applyBorder="1" applyAlignment="1">
      <alignment vertical="center" wrapText="1"/>
    </xf>
    <xf numFmtId="3" fontId="4" fillId="0" borderId="1" xfId="0" applyNumberFormat="1" applyFont="1" applyBorder="1" applyAlignment="1">
      <alignment horizontal="center" vertical="center"/>
    </xf>
    <xf numFmtId="4" fontId="4" fillId="0" borderId="51" xfId="0" applyNumberFormat="1" applyFont="1" applyBorder="1" applyAlignment="1">
      <alignment vertical="center"/>
    </xf>
    <xf numFmtId="4" fontId="4" fillId="0" borderId="52" xfId="0" quotePrefix="1" applyNumberFormat="1" applyFont="1" applyBorder="1" applyAlignment="1">
      <alignment horizontal="right" vertical="center"/>
    </xf>
    <xf numFmtId="4" fontId="4" fillId="0" borderId="52" xfId="0" quotePrefix="1" applyNumberFormat="1" applyFont="1" applyBorder="1" applyAlignment="1">
      <alignment horizontal="right" vertical="center" wrapText="1"/>
    </xf>
    <xf numFmtId="4" fontId="4" fillId="0" borderId="51" xfId="0" quotePrefix="1" applyNumberFormat="1" applyFont="1" applyBorder="1" applyAlignment="1">
      <alignment horizontal="right" vertical="center"/>
    </xf>
    <xf numFmtId="3" fontId="14" fillId="0" borderId="1" xfId="0" applyNumberFormat="1" applyFont="1" applyBorder="1" applyAlignment="1">
      <alignment horizontal="center" vertical="center"/>
    </xf>
    <xf numFmtId="0" fontId="16" fillId="0" borderId="0" xfId="0" applyFont="1" applyAlignment="1">
      <alignment vertical="center"/>
    </xf>
    <xf numFmtId="4" fontId="4" fillId="2" borderId="6" xfId="0" quotePrefix="1" applyNumberFormat="1" applyFont="1" applyFill="1" applyBorder="1" applyAlignment="1">
      <alignment horizontal="right" vertical="center"/>
    </xf>
    <xf numFmtId="49" fontId="3" fillId="2" borderId="2" xfId="0" applyNumberFormat="1" applyFont="1" applyFill="1" applyBorder="1" applyAlignment="1">
      <alignment horizontal="center" vertical="center"/>
    </xf>
    <xf numFmtId="49" fontId="4" fillId="0" borderId="53" xfId="0" applyNumberFormat="1" applyFont="1" applyBorder="1" applyAlignment="1">
      <alignment horizontal="center" vertical="top"/>
    </xf>
    <xf numFmtId="4" fontId="4" fillId="0" borderId="58" xfId="0" applyNumberFormat="1" applyFont="1" applyBorder="1" applyAlignment="1">
      <alignment horizontal="right" vertical="center"/>
    </xf>
    <xf numFmtId="4" fontId="4" fillId="0" borderId="0" xfId="0" applyNumberFormat="1" applyFont="1" applyAlignment="1">
      <alignment vertical="center"/>
    </xf>
    <xf numFmtId="4" fontId="3" fillId="0" borderId="12" xfId="0" applyNumberFormat="1" applyFont="1" applyBorder="1" applyAlignment="1">
      <alignment vertical="center" wrapText="1"/>
    </xf>
    <xf numFmtId="4" fontId="3" fillId="0" borderId="9" xfId="0" applyNumberFormat="1" applyFont="1" applyBorder="1" applyAlignment="1">
      <alignment vertical="center" wrapText="1"/>
    </xf>
    <xf numFmtId="4" fontId="4" fillId="0" borderId="59" xfId="0" quotePrefix="1" applyNumberFormat="1" applyFont="1" applyBorder="1" applyAlignment="1">
      <alignment horizontal="right" vertical="center"/>
    </xf>
    <xf numFmtId="4" fontId="4" fillId="0" borderId="25" xfId="0" quotePrefix="1" applyNumberFormat="1" applyFont="1" applyBorder="1" applyAlignment="1">
      <alignment horizontal="right" vertical="center"/>
    </xf>
    <xf numFmtId="4" fontId="4" fillId="0" borderId="60" xfId="0" quotePrefix="1" applyNumberFormat="1" applyFont="1" applyBorder="1" applyAlignment="1">
      <alignment horizontal="right" vertical="center"/>
    </xf>
    <xf numFmtId="49" fontId="4" fillId="0" borderId="54" xfId="0" applyNumberFormat="1" applyFont="1" applyBorder="1" applyAlignment="1">
      <alignment horizontal="center" vertical="top"/>
    </xf>
    <xf numFmtId="0" fontId="6" fillId="0" borderId="0" xfId="0" applyFont="1" applyAlignment="1">
      <alignment vertical="center"/>
    </xf>
    <xf numFmtId="49" fontId="6" fillId="0" borderId="0" xfId="0" applyNumberFormat="1" applyFont="1" applyAlignment="1">
      <alignment horizontal="center" vertical="center"/>
    </xf>
    <xf numFmtId="4" fontId="6" fillId="0" borderId="0" xfId="0" applyNumberFormat="1" applyFont="1" applyAlignment="1">
      <alignment vertical="center"/>
    </xf>
    <xf numFmtId="49" fontId="4" fillId="0" borderId="0" xfId="0" applyNumberFormat="1" applyFont="1" applyAlignment="1">
      <alignment horizontal="left" vertical="top" wrapText="1"/>
    </xf>
    <xf numFmtId="0" fontId="4" fillId="0" borderId="0" xfId="0" applyFont="1" applyAlignment="1">
      <alignment horizontal="left" vertical="top" wrapText="1"/>
    </xf>
    <xf numFmtId="49" fontId="4" fillId="0" borderId="0" xfId="0" applyNumberFormat="1" applyFont="1" applyAlignment="1">
      <alignment horizontal="center" vertical="top"/>
    </xf>
    <xf numFmtId="0" fontId="17" fillId="0" borderId="0" xfId="0" applyFont="1" applyAlignment="1">
      <alignment horizontal="left" vertical="top" wrapText="1"/>
    </xf>
    <xf numFmtId="0" fontId="19" fillId="0" borderId="0" xfId="0" applyFont="1" applyAlignment="1">
      <alignment vertical="center"/>
    </xf>
    <xf numFmtId="49" fontId="19" fillId="0" borderId="0" xfId="0" applyNumberFormat="1" applyFont="1" applyAlignment="1">
      <alignment horizontal="left" vertical="center"/>
    </xf>
    <xf numFmtId="0" fontId="6" fillId="0" borderId="0" xfId="0" applyFont="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6" fillId="0" borderId="0" xfId="0" applyFont="1" applyAlignment="1">
      <alignment horizontal="center" vertical="center"/>
    </xf>
    <xf numFmtId="0" fontId="4" fillId="0" borderId="54" xfId="0" applyFont="1" applyBorder="1" applyAlignment="1">
      <alignment horizontal="left" vertical="top" wrapText="1"/>
    </xf>
    <xf numFmtId="0" fontId="4" fillId="0" borderId="55" xfId="0" applyFont="1" applyBorder="1" applyAlignment="1">
      <alignment horizontal="left" vertical="top" wrapText="1"/>
    </xf>
    <xf numFmtId="0" fontId="4" fillId="0" borderId="56" xfId="0" applyFont="1" applyBorder="1" applyAlignment="1">
      <alignment horizontal="left" vertical="top" wrapText="1"/>
    </xf>
    <xf numFmtId="49" fontId="15" fillId="2" borderId="54" xfId="0" applyNumberFormat="1" applyFont="1" applyFill="1" applyBorder="1" applyAlignment="1">
      <alignment horizontal="center" vertical="center"/>
    </xf>
    <xf numFmtId="49" fontId="15" fillId="2" borderId="55" xfId="0" applyNumberFormat="1" applyFont="1" applyFill="1" applyBorder="1" applyAlignment="1">
      <alignment horizontal="center" vertical="center"/>
    </xf>
    <xf numFmtId="49" fontId="15" fillId="2" borderId="56" xfId="0" applyNumberFormat="1" applyFont="1" applyFill="1" applyBorder="1" applyAlignment="1">
      <alignment horizontal="center" vertical="center"/>
    </xf>
    <xf numFmtId="49" fontId="4" fillId="0" borderId="53" xfId="0" applyNumberFormat="1" applyFont="1" applyBorder="1" applyAlignment="1">
      <alignment horizontal="left" vertical="top" wrapText="1"/>
    </xf>
    <xf numFmtId="49" fontId="4" fillId="0" borderId="47" xfId="0" applyNumberFormat="1" applyFont="1" applyBorder="1" applyAlignment="1">
      <alignment horizontal="left" vertical="top" wrapText="1"/>
    </xf>
    <xf numFmtId="49" fontId="4" fillId="0" borderId="30" xfId="0" applyNumberFormat="1" applyFont="1" applyBorder="1" applyAlignment="1">
      <alignment horizontal="left" vertical="top" wrapText="1"/>
    </xf>
    <xf numFmtId="49" fontId="4" fillId="0" borderId="49" xfId="0" applyNumberFormat="1" applyFont="1" applyBorder="1" applyAlignment="1">
      <alignment horizontal="left" vertical="top" wrapText="1"/>
    </xf>
    <xf numFmtId="49" fontId="4" fillId="0" borderId="48"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57" xfId="0" applyNumberFormat="1" applyFont="1" applyBorder="1" applyAlignment="1">
      <alignment horizontal="left" vertical="top" wrapText="1"/>
    </xf>
    <xf numFmtId="49" fontId="4" fillId="0" borderId="22" xfId="0" applyNumberFormat="1" applyFont="1" applyBorder="1" applyAlignment="1">
      <alignment horizontal="left" vertical="top" wrapText="1"/>
    </xf>
    <xf numFmtId="49" fontId="4" fillId="0" borderId="31" xfId="0" applyNumberFormat="1" applyFont="1" applyBorder="1" applyAlignment="1">
      <alignment horizontal="left" vertical="top" wrapText="1"/>
    </xf>
    <xf numFmtId="49" fontId="4" fillId="0" borderId="42" xfId="0" applyNumberFormat="1" applyFont="1" applyBorder="1" applyAlignment="1">
      <alignment horizontal="left" vertical="top" wrapText="1"/>
    </xf>
    <xf numFmtId="49" fontId="4" fillId="0" borderId="54" xfId="0" applyNumberFormat="1" applyFont="1" applyBorder="1" applyAlignment="1">
      <alignment horizontal="left" vertical="top" wrapText="1"/>
    </xf>
    <xf numFmtId="49" fontId="4" fillId="0" borderId="55" xfId="0" applyNumberFormat="1" applyFont="1" applyBorder="1" applyAlignment="1">
      <alignment horizontal="left" vertical="top" wrapText="1"/>
    </xf>
    <xf numFmtId="49" fontId="4" fillId="0" borderId="56" xfId="0" applyNumberFormat="1" applyFont="1" applyBorder="1" applyAlignment="1">
      <alignment horizontal="left" vertical="top" wrapText="1"/>
    </xf>
    <xf numFmtId="0" fontId="4" fillId="0" borderId="53" xfId="0" applyFont="1" applyBorder="1" applyAlignment="1">
      <alignment horizontal="left" vertical="top"/>
    </xf>
    <xf numFmtId="0" fontId="4" fillId="0" borderId="53" xfId="0" applyFont="1" applyBorder="1" applyAlignment="1">
      <alignment horizontal="left" vertical="top" wrapText="1"/>
    </xf>
    <xf numFmtId="0" fontId="4" fillId="0" borderId="47" xfId="0" applyFont="1" applyBorder="1" applyAlignment="1">
      <alignment horizontal="left" vertical="top" wrapText="1"/>
    </xf>
    <xf numFmtId="0" fontId="4" fillId="0" borderId="30" xfId="0" applyFont="1" applyBorder="1" applyAlignment="1">
      <alignment horizontal="left" vertical="top" wrapText="1"/>
    </xf>
    <xf numFmtId="0" fontId="4" fillId="0" borderId="49" xfId="0" applyFont="1" applyBorder="1" applyAlignment="1">
      <alignment horizontal="left" vertical="top" wrapText="1"/>
    </xf>
    <xf numFmtId="0" fontId="4" fillId="0" borderId="48" xfId="0" applyFont="1" applyBorder="1" applyAlignment="1">
      <alignment horizontal="left" vertical="top" wrapText="1"/>
    </xf>
    <xf numFmtId="0" fontId="4" fillId="0" borderId="0" xfId="0" applyFont="1" applyAlignment="1">
      <alignment horizontal="left" vertical="top" wrapText="1"/>
    </xf>
    <xf numFmtId="0" fontId="4" fillId="0" borderId="57" xfId="0" applyFont="1" applyBorder="1" applyAlignment="1">
      <alignment horizontal="left" vertical="top" wrapText="1"/>
    </xf>
    <xf numFmtId="0" fontId="4" fillId="0" borderId="22" xfId="0" applyFont="1" applyBorder="1" applyAlignment="1">
      <alignment horizontal="left" vertical="top" wrapText="1"/>
    </xf>
    <xf numFmtId="0" fontId="4" fillId="0" borderId="31" xfId="0" applyFont="1" applyBorder="1" applyAlignment="1">
      <alignment horizontal="left" vertical="top" wrapText="1"/>
    </xf>
    <xf numFmtId="0" fontId="4" fillId="0" borderId="42" xfId="0" applyFont="1" applyBorder="1" applyAlignment="1">
      <alignment horizontal="left" vertical="top" wrapText="1"/>
    </xf>
    <xf numFmtId="0" fontId="15" fillId="2" borderId="53" xfId="0" applyFont="1" applyFill="1" applyBorder="1" applyAlignment="1">
      <alignment horizontal="center" vertical="center"/>
    </xf>
    <xf numFmtId="49" fontId="4" fillId="0" borderId="53" xfId="0" applyNumberFormat="1" applyFont="1" applyBorder="1" applyAlignment="1">
      <alignment horizontal="center" vertical="top"/>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5" fillId="2" borderId="54"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56" xfId="0" applyFont="1" applyFill="1" applyBorder="1" applyAlignment="1">
      <alignment horizontal="center" vertical="center"/>
    </xf>
    <xf numFmtId="3" fontId="3" fillId="2" borderId="26" xfId="0" applyNumberFormat="1" applyFont="1" applyFill="1" applyBorder="1" applyAlignment="1">
      <alignment horizontal="center" vertical="center" wrapText="1"/>
    </xf>
    <xf numFmtId="3" fontId="3" fillId="2" borderId="35" xfId="0" applyNumberFormat="1"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18" xfId="0" applyFont="1" applyFill="1" applyBorder="1" applyAlignment="1">
      <alignment horizontal="center" vertical="center"/>
    </xf>
    <xf numFmtId="49" fontId="3" fillId="2" borderId="47" xfId="0" applyNumberFormat="1" applyFont="1" applyFill="1" applyBorder="1" applyAlignment="1">
      <alignment horizontal="left" vertical="center"/>
    </xf>
    <xf numFmtId="49" fontId="3" fillId="2" borderId="30" xfId="0" applyNumberFormat="1" applyFont="1" applyFill="1" applyBorder="1" applyAlignment="1">
      <alignment horizontal="left" vertical="center"/>
    </xf>
    <xf numFmtId="49" fontId="3" fillId="2" borderId="22" xfId="0" applyNumberFormat="1" applyFont="1" applyFill="1" applyBorder="1" applyAlignment="1">
      <alignment horizontal="left" vertical="center"/>
    </xf>
    <xf numFmtId="49" fontId="3" fillId="2" borderId="31" xfId="0" applyNumberFormat="1" applyFont="1" applyFill="1" applyBorder="1" applyAlignment="1">
      <alignment horizontal="left" vertical="center"/>
    </xf>
    <xf numFmtId="49" fontId="4" fillId="0" borderId="26" xfId="0" applyNumberFormat="1" applyFont="1" applyBorder="1" applyAlignment="1">
      <alignment horizontal="left" vertical="center" wrapText="1"/>
    </xf>
    <xf numFmtId="49" fontId="4" fillId="0" borderId="35" xfId="0" applyNumberFormat="1" applyFont="1" applyBorder="1" applyAlignment="1">
      <alignment horizontal="left" vertical="center" wrapText="1"/>
    </xf>
    <xf numFmtId="49" fontId="4" fillId="0" borderId="27" xfId="0" applyNumberFormat="1" applyFont="1" applyBorder="1" applyAlignment="1">
      <alignment horizontal="left" vertical="center" wrapText="1"/>
    </xf>
    <xf numFmtId="49" fontId="4" fillId="0" borderId="29" xfId="0" applyNumberFormat="1" applyFont="1" applyBorder="1" applyAlignment="1">
      <alignment horizontal="left" vertical="center" wrapText="1"/>
    </xf>
    <xf numFmtId="3" fontId="4" fillId="0" borderId="10" xfId="0" applyNumberFormat="1" applyFont="1" applyBorder="1" applyAlignment="1">
      <alignment horizontal="center" vertical="center"/>
    </xf>
    <xf numFmtId="3" fontId="4" fillId="0" borderId="8" xfId="0" applyNumberFormat="1" applyFont="1" applyBorder="1" applyAlignment="1">
      <alignment horizontal="center" vertical="center"/>
    </xf>
    <xf numFmtId="3" fontId="4" fillId="0" borderId="46"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3" fontId="12" fillId="0" borderId="10" xfId="0" applyNumberFormat="1" applyFont="1" applyBorder="1" applyAlignment="1">
      <alignment horizontal="center" vertical="center"/>
    </xf>
    <xf numFmtId="3" fontId="12" fillId="0" borderId="8"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4" fillId="0" borderId="44" xfId="0" applyNumberFormat="1" applyFont="1" applyBorder="1" applyAlignment="1">
      <alignment horizontal="left" vertical="center" wrapText="1"/>
    </xf>
    <xf numFmtId="49" fontId="4" fillId="0" borderId="45" xfId="0" applyNumberFormat="1" applyFont="1" applyBorder="1" applyAlignment="1">
      <alignment horizontal="left" vertical="center" wrapText="1"/>
    </xf>
    <xf numFmtId="3" fontId="4" fillId="0" borderId="7" xfId="0" applyNumberFormat="1" applyFont="1" applyBorder="1" applyAlignment="1">
      <alignment horizontal="center" vertical="center"/>
    </xf>
    <xf numFmtId="3" fontId="4" fillId="0" borderId="3" xfId="0" applyNumberFormat="1" applyFont="1" applyBorder="1" applyAlignment="1">
      <alignment horizontal="center" vertical="center"/>
    </xf>
    <xf numFmtId="49" fontId="4" fillId="0" borderId="47"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47" xfId="0" applyNumberFormat="1" applyFont="1" applyBorder="1" applyAlignment="1">
      <alignment horizontal="left" vertical="center" wrapText="1"/>
    </xf>
    <xf numFmtId="49" fontId="4" fillId="0" borderId="22" xfId="0" applyNumberFormat="1" applyFont="1" applyBorder="1" applyAlignment="1">
      <alignment horizontal="left" vertical="center" wrapText="1"/>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9" xfId="0" applyFont="1" applyFill="1" applyBorder="1" applyAlignment="1">
      <alignment horizontal="center" vertical="center"/>
    </xf>
    <xf numFmtId="3" fontId="3" fillId="2" borderId="10"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4" fillId="0" borderId="28"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3" fillId="2" borderId="44" xfId="0" applyNumberFormat="1"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3"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3" fontId="3" fillId="2" borderId="46" xfId="0" applyNumberFormat="1" applyFont="1" applyFill="1" applyBorder="1" applyAlignment="1">
      <alignment horizontal="center" vertical="center" wrapText="1"/>
    </xf>
    <xf numFmtId="0" fontId="4" fillId="0" borderId="9" xfId="0" applyFont="1" applyBorder="1" applyAlignment="1">
      <alignment horizontal="left" vertical="top" wrapText="1"/>
    </xf>
    <xf numFmtId="49" fontId="4" fillId="0" borderId="9" xfId="0" applyNumberFormat="1" applyFont="1" applyBorder="1" applyAlignment="1">
      <alignment vertical="top"/>
    </xf>
    <xf numFmtId="49" fontId="4" fillId="0" borderId="53" xfId="0" applyNumberFormat="1" applyFont="1" applyBorder="1" applyAlignment="1">
      <alignment vertical="top"/>
    </xf>
    <xf numFmtId="49" fontId="4" fillId="0" borderId="9" xfId="0" applyNumberFormat="1" applyFont="1" applyBorder="1" applyAlignment="1">
      <alignment horizontal="center" vertical="top"/>
    </xf>
    <xf numFmtId="0" fontId="17" fillId="0" borderId="53" xfId="0" applyFont="1" applyBorder="1" applyAlignment="1">
      <alignment horizontal="left" vertical="top" wrapText="1"/>
    </xf>
    <xf numFmtId="3" fontId="4" fillId="0" borderId="53" xfId="0" applyNumberFormat="1" applyFont="1" applyBorder="1" applyAlignment="1">
      <alignment horizontal="center" vertical="top"/>
    </xf>
    <xf numFmtId="0" fontId="3" fillId="2" borderId="25" xfId="0" applyFont="1" applyFill="1" applyBorder="1" applyAlignment="1">
      <alignment horizontal="center" vertical="center"/>
    </xf>
    <xf numFmtId="0" fontId="3" fillId="2" borderId="21" xfId="0" applyFont="1" applyFill="1" applyBorder="1" applyAlignment="1">
      <alignment horizontal="center" vertical="center"/>
    </xf>
    <xf numFmtId="49" fontId="4" fillId="0" borderId="2"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3" fontId="7" fillId="2" borderId="54" xfId="0" applyNumberFormat="1" applyFont="1" applyFill="1" applyBorder="1" applyAlignment="1">
      <alignment horizontal="center" vertical="center"/>
    </xf>
    <xf numFmtId="3" fontId="7" fillId="2" borderId="55" xfId="0" applyNumberFormat="1" applyFont="1" applyFill="1" applyBorder="1" applyAlignment="1">
      <alignment horizontal="center" vertical="center"/>
    </xf>
    <xf numFmtId="3" fontId="7" fillId="2" borderId="56" xfId="0" applyNumberFormat="1" applyFont="1" applyFill="1" applyBorder="1" applyAlignment="1">
      <alignment horizontal="center" vertical="center"/>
    </xf>
    <xf numFmtId="3" fontId="4" fillId="0" borderId="47" xfId="0" applyNumberFormat="1" applyFont="1" applyBorder="1" applyAlignment="1">
      <alignment horizontal="left" vertical="top" wrapText="1"/>
    </xf>
    <xf numFmtId="3" fontId="4" fillId="0" borderId="30" xfId="0" applyNumberFormat="1" applyFont="1" applyBorder="1" applyAlignment="1">
      <alignment horizontal="left" vertical="top" wrapText="1"/>
    </xf>
    <xf numFmtId="3" fontId="4" fillId="0" borderId="49" xfId="0" applyNumberFormat="1" applyFont="1" applyBorder="1" applyAlignment="1">
      <alignment horizontal="left" vertical="top" wrapText="1"/>
    </xf>
    <xf numFmtId="3" fontId="4" fillId="0" borderId="48" xfId="0" applyNumberFormat="1" applyFont="1" applyBorder="1" applyAlignment="1">
      <alignment horizontal="left" vertical="top" wrapText="1"/>
    </xf>
    <xf numFmtId="3" fontId="4" fillId="0" borderId="0" xfId="0" applyNumberFormat="1" applyFont="1" applyAlignment="1">
      <alignment horizontal="left" vertical="top" wrapText="1"/>
    </xf>
    <xf numFmtId="3" fontId="4" fillId="0" borderId="57" xfId="0" applyNumberFormat="1" applyFont="1" applyBorder="1" applyAlignment="1">
      <alignment horizontal="left" vertical="top" wrapText="1"/>
    </xf>
    <xf numFmtId="3" fontId="4" fillId="0" borderId="22" xfId="0" applyNumberFormat="1" applyFont="1" applyBorder="1" applyAlignment="1">
      <alignment horizontal="left" vertical="top" wrapText="1"/>
    </xf>
    <xf numFmtId="3" fontId="4" fillId="0" borderId="31" xfId="0" applyNumberFormat="1" applyFont="1" applyBorder="1" applyAlignment="1">
      <alignment horizontal="left" vertical="top" wrapText="1"/>
    </xf>
    <xf numFmtId="3" fontId="4" fillId="0" borderId="42" xfId="0" applyNumberFormat="1" applyFont="1" applyBorder="1" applyAlignment="1">
      <alignment horizontal="left" vertical="top" wrapText="1"/>
    </xf>
    <xf numFmtId="3" fontId="3" fillId="2" borderId="20"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49" fontId="3" fillId="2" borderId="49" xfId="0" applyNumberFormat="1" applyFont="1" applyFill="1" applyBorder="1" applyAlignment="1">
      <alignment horizontal="left" vertical="center"/>
    </xf>
    <xf numFmtId="49" fontId="3" fillId="2" borderId="42" xfId="0" applyNumberFormat="1" applyFont="1" applyFill="1" applyBorder="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xf numFmtId="3" fontId="4" fillId="0" borderId="10"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46" xfId="0" applyNumberFormat="1" applyFont="1" applyBorder="1" applyAlignment="1">
      <alignment horizontal="center" vertical="center" wrapText="1"/>
    </xf>
    <xf numFmtId="49" fontId="4" fillId="0" borderId="48" xfId="0" applyNumberFormat="1" applyFont="1" applyBorder="1" applyAlignment="1">
      <alignment horizontal="center" vertical="center"/>
    </xf>
    <xf numFmtId="49" fontId="4" fillId="0" borderId="20" xfId="0" applyNumberFormat="1" applyFont="1" applyBorder="1" applyAlignment="1">
      <alignment horizontal="left" vertical="center" wrapText="1"/>
    </xf>
    <xf numFmtId="49" fontId="4" fillId="0" borderId="25" xfId="0" applyNumberFormat="1" applyFont="1" applyBorder="1" applyAlignment="1">
      <alignment horizontal="left" vertical="center" wrapText="1"/>
    </xf>
    <xf numFmtId="3" fontId="4" fillId="0" borderId="11" xfId="0" applyNumberFormat="1" applyFont="1" applyBorder="1" applyAlignment="1">
      <alignment horizontal="center" vertical="top"/>
    </xf>
    <xf numFmtId="3" fontId="4" fillId="0" borderId="43" xfId="0" applyNumberFormat="1" applyFont="1" applyBorder="1" applyAlignment="1">
      <alignment horizontal="center" vertical="top"/>
    </xf>
    <xf numFmtId="3" fontId="4" fillId="0" borderId="9" xfId="0" applyNumberFormat="1" applyFont="1" applyBorder="1" applyAlignment="1">
      <alignment horizontal="center" vertical="top"/>
    </xf>
    <xf numFmtId="0" fontId="4" fillId="0" borderId="47" xfId="0" applyFont="1" applyBorder="1" applyAlignment="1">
      <alignment horizontal="left" vertical="center" wrapText="1"/>
    </xf>
    <xf numFmtId="0" fontId="4" fillId="0" borderId="22" xfId="0" applyFont="1" applyBorder="1" applyAlignment="1">
      <alignment horizontal="left" vertical="center" wrapText="1"/>
    </xf>
    <xf numFmtId="3" fontId="4" fillId="0" borderId="49" xfId="0" applyNumberFormat="1" applyFont="1" applyBorder="1" applyAlignment="1">
      <alignment horizontal="center" vertical="center"/>
    </xf>
    <xf numFmtId="3" fontId="4" fillId="0" borderId="42" xfId="0" applyNumberFormat="1" applyFont="1" applyBorder="1" applyAlignment="1">
      <alignment horizontal="center" vertical="center"/>
    </xf>
    <xf numFmtId="0" fontId="4" fillId="0" borderId="53" xfId="0" applyFont="1" applyBorder="1" applyAlignment="1">
      <alignment horizontal="left" vertical="center" wrapText="1"/>
    </xf>
    <xf numFmtId="0" fontId="4" fillId="0" borderId="26" xfId="0" applyFont="1" applyBorder="1" applyAlignment="1">
      <alignment horizontal="left" vertical="center" wrapText="1"/>
    </xf>
    <xf numFmtId="0" fontId="4" fillId="0" borderId="35" xfId="0" applyFont="1" applyBorder="1" applyAlignment="1">
      <alignment horizontal="left" vertical="center" wrapText="1"/>
    </xf>
    <xf numFmtId="3" fontId="3" fillId="2" borderId="2" xfId="0" applyNumberFormat="1" applyFont="1" applyFill="1" applyBorder="1" applyAlignment="1">
      <alignment horizontal="center" vertical="center" wrapText="1"/>
    </xf>
    <xf numFmtId="3" fontId="15" fillId="2" borderId="54" xfId="0" applyNumberFormat="1" applyFont="1" applyFill="1" applyBorder="1" applyAlignment="1">
      <alignment horizontal="center" vertical="center"/>
    </xf>
    <xf numFmtId="3" fontId="15" fillId="2" borderId="55" xfId="0" applyNumberFormat="1" applyFont="1" applyFill="1" applyBorder="1" applyAlignment="1">
      <alignment horizontal="center" vertical="center"/>
    </xf>
    <xf numFmtId="3" fontId="15" fillId="2" borderId="56" xfId="0" applyNumberFormat="1" applyFont="1" applyFill="1" applyBorder="1" applyAlignment="1">
      <alignment horizontal="center" vertical="center"/>
    </xf>
    <xf numFmtId="49" fontId="4" fillId="0" borderId="1" xfId="0" applyNumberFormat="1" applyFont="1" applyBorder="1" applyAlignment="1">
      <alignment horizontal="left" vertical="center" wrapText="1"/>
    </xf>
    <xf numFmtId="49" fontId="4" fillId="0" borderId="51" xfId="0" applyNumberFormat="1" applyFont="1" applyBorder="1" applyAlignment="1">
      <alignment horizontal="left" vertical="center" wrapText="1"/>
    </xf>
    <xf numFmtId="3" fontId="4" fillId="0" borderId="40" xfId="0" applyNumberFormat="1" applyFont="1" applyBorder="1" applyAlignment="1">
      <alignment horizontal="center" vertical="center"/>
    </xf>
    <xf numFmtId="3" fontId="4" fillId="0" borderId="21" xfId="0" applyNumberFormat="1" applyFont="1" applyBorder="1" applyAlignment="1">
      <alignment horizontal="center" vertical="center"/>
    </xf>
    <xf numFmtId="3" fontId="4" fillId="0" borderId="52"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36" xfId="0" applyNumberFormat="1" applyFont="1" applyBorder="1" applyAlignment="1">
      <alignment horizontal="center" vertical="center"/>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 fontId="11" fillId="0" borderId="0" xfId="0" applyNumberFormat="1" applyFont="1" applyAlignment="1">
      <alignment horizontal="center" vertical="center"/>
    </xf>
    <xf numFmtId="0" fontId="5" fillId="2" borderId="4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9" fillId="0" borderId="0" xfId="0" applyFont="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cellXfs>
  <cellStyles count="2">
    <cellStyle name="Hiperveza" xfId="1" builtinId="8"/>
    <cellStyle name="Normal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133350</xdr:colOff>
      <xdr:row>4</xdr:row>
      <xdr:rowOff>47625</xdr:rowOff>
    </xdr:to>
    <xdr:pic>
      <xdr:nvPicPr>
        <xdr:cNvPr id="231540" name="Picture 1">
          <a:extLst>
            <a:ext uri="{FF2B5EF4-FFF2-40B4-BE49-F238E27FC236}">
              <a16:creationId xmlns:a16="http://schemas.microsoft.com/office/drawing/2014/main" id="{00000000-0008-0000-0000-00007488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71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opLeftCell="A19" workbookViewId="0">
      <selection activeCell="R48" sqref="R48"/>
    </sheetView>
  </sheetViews>
  <sheetFormatPr defaultRowHeight="12.75" x14ac:dyDescent="0.2"/>
  <cols>
    <col min="1" max="4" width="9.140625" style="1"/>
    <col min="5" max="5" width="3.28515625" style="1" customWidth="1"/>
    <col min="6" max="8" width="9.140625" style="1"/>
    <col min="9" max="9" width="10.42578125" style="1" customWidth="1"/>
    <col min="10" max="10" width="10" style="1" customWidth="1"/>
    <col min="11" max="16384" width="9.140625" style="1"/>
  </cols>
  <sheetData>
    <row r="1" spans="1:6" ht="15.75" x14ac:dyDescent="0.25">
      <c r="A1" s="9"/>
      <c r="F1" s="10"/>
    </row>
    <row r="2" spans="1:6" ht="15.75" x14ac:dyDescent="0.25">
      <c r="A2" s="9"/>
      <c r="F2" s="10"/>
    </row>
    <row r="25" spans="1:10" ht="27.75" customHeight="1" x14ac:dyDescent="0.2">
      <c r="A25" s="124" t="s">
        <v>159</v>
      </c>
      <c r="B25" s="124"/>
      <c r="C25" s="124"/>
      <c r="D25" s="124"/>
      <c r="E25" s="124"/>
      <c r="F25" s="124"/>
      <c r="G25" s="124"/>
      <c r="H25" s="124"/>
      <c r="I25" s="124"/>
      <c r="J25" s="124"/>
    </row>
    <row r="26" spans="1:10" ht="27.75" customHeight="1" x14ac:dyDescent="0.2">
      <c r="A26" s="123" t="s">
        <v>105</v>
      </c>
      <c r="B26" s="123"/>
      <c r="C26" s="123"/>
      <c r="D26" s="123"/>
      <c r="E26" s="123"/>
      <c r="F26" s="123"/>
      <c r="G26" s="123"/>
      <c r="H26" s="123"/>
      <c r="I26" s="123"/>
      <c r="J26" s="123"/>
    </row>
    <row r="52" spans="1:10" ht="19.5" customHeight="1" x14ac:dyDescent="0.2">
      <c r="A52" s="125" t="s">
        <v>168</v>
      </c>
      <c r="B52" s="125"/>
      <c r="C52" s="125"/>
      <c r="D52" s="125"/>
      <c r="E52" s="125"/>
      <c r="F52" s="125"/>
      <c r="G52" s="125"/>
      <c r="H52" s="125"/>
      <c r="I52" s="125"/>
      <c r="J52" s="125"/>
    </row>
  </sheetData>
  <sheetProtection algorithmName="SHA-512" hashValue="tQWji17eC3FTMCYev/Tc5grtI474ubeywPVc7yCYmSfeQHmjPEYT5v3C7N96o0l6SVcHShtBRJGJIZL9JFTA+g==" saltValue="xMjPSw36l+x87D8jG1ABEQ==" spinCount="100000" sheet="1" objects="1" scenarios="1"/>
  <mergeCells count="3">
    <mergeCell ref="A26:J26"/>
    <mergeCell ref="A25:J25"/>
    <mergeCell ref="A52:J52"/>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8"/>
  <sheetViews>
    <sheetView tabSelected="1" zoomScaleNormal="100" workbookViewId="0">
      <selection activeCell="W12" sqref="W12"/>
    </sheetView>
  </sheetViews>
  <sheetFormatPr defaultRowHeight="12.75" x14ac:dyDescent="0.2"/>
  <cols>
    <col min="1" max="1" width="4.7109375" style="5" customWidth="1"/>
    <col min="2" max="2" width="25.7109375" style="5" customWidth="1"/>
    <col min="3" max="3" width="30.7109375" style="5" customWidth="1"/>
    <col min="4" max="4" width="11.7109375" style="18" customWidth="1"/>
    <col min="5" max="5" width="5.7109375" style="2" customWidth="1"/>
    <col min="6" max="10" width="9.7109375" style="2" customWidth="1"/>
    <col min="11" max="11" width="11.7109375" style="2" customWidth="1"/>
    <col min="12" max="12" width="5.85546875" style="2" customWidth="1"/>
    <col min="13" max="17" width="9.140625" style="2"/>
    <col min="18" max="18" width="11.7109375" style="2" customWidth="1"/>
    <col min="19" max="16384" width="9.140625" style="2"/>
  </cols>
  <sheetData>
    <row r="1" spans="1:18" s="15" customFormat="1" ht="20.100000000000001" customHeight="1" x14ac:dyDescent="0.2">
      <c r="A1" s="13" t="s">
        <v>7</v>
      </c>
      <c r="B1" s="14" t="s">
        <v>11</v>
      </c>
      <c r="C1" s="14"/>
      <c r="D1" s="17"/>
    </row>
    <row r="2" spans="1:18" s="3" customFormat="1" ht="9.9499999999999993" customHeight="1" x14ac:dyDescent="0.2">
      <c r="A2" s="11"/>
      <c r="B2" s="12"/>
      <c r="C2" s="12"/>
      <c r="D2" s="18"/>
    </row>
    <row r="3" spans="1:18" s="3" customFormat="1" ht="20.100000000000001" customHeight="1" x14ac:dyDescent="0.2">
      <c r="A3" s="160" t="s">
        <v>121</v>
      </c>
      <c r="B3" s="161"/>
      <c r="C3" s="161"/>
      <c r="D3" s="161"/>
      <c r="E3" s="161"/>
      <c r="F3" s="161"/>
      <c r="G3" s="161"/>
      <c r="H3" s="161"/>
      <c r="I3" s="161"/>
      <c r="J3" s="161"/>
      <c r="K3" s="162"/>
      <c r="L3" s="160" t="s">
        <v>165</v>
      </c>
      <c r="M3" s="161"/>
      <c r="N3" s="161"/>
      <c r="O3" s="161"/>
      <c r="P3" s="161"/>
      <c r="Q3" s="161"/>
      <c r="R3" s="162"/>
    </row>
    <row r="4" spans="1:18" s="3" customFormat="1" ht="18.75" customHeight="1" x14ac:dyDescent="0.2">
      <c r="A4" s="191" t="s">
        <v>14</v>
      </c>
      <c r="B4" s="193" t="s">
        <v>16</v>
      </c>
      <c r="C4" s="195" t="s">
        <v>18</v>
      </c>
      <c r="D4" s="197" t="s">
        <v>17</v>
      </c>
      <c r="E4" s="163" t="s">
        <v>75</v>
      </c>
      <c r="F4" s="165" t="s">
        <v>13</v>
      </c>
      <c r="G4" s="165"/>
      <c r="H4" s="165"/>
      <c r="I4" s="165"/>
      <c r="J4" s="166"/>
      <c r="K4" s="158" t="s">
        <v>83</v>
      </c>
      <c r="L4" s="163" t="s">
        <v>75</v>
      </c>
      <c r="M4" s="165" t="s">
        <v>13</v>
      </c>
      <c r="N4" s="165"/>
      <c r="O4" s="165"/>
      <c r="P4" s="165"/>
      <c r="Q4" s="166"/>
      <c r="R4" s="158" t="s">
        <v>83</v>
      </c>
    </row>
    <row r="5" spans="1:18" s="3" customFormat="1" ht="36.75" customHeight="1" x14ac:dyDescent="0.2">
      <c r="A5" s="192"/>
      <c r="B5" s="194"/>
      <c r="C5" s="196"/>
      <c r="D5" s="198"/>
      <c r="E5" s="164"/>
      <c r="F5" s="37" t="s">
        <v>78</v>
      </c>
      <c r="G5" s="16" t="s">
        <v>79</v>
      </c>
      <c r="H5" s="16" t="s">
        <v>80</v>
      </c>
      <c r="I5" s="16" t="s">
        <v>81</v>
      </c>
      <c r="J5" s="24" t="s">
        <v>82</v>
      </c>
      <c r="K5" s="159"/>
      <c r="L5" s="164"/>
      <c r="M5" s="37" t="s">
        <v>78</v>
      </c>
      <c r="N5" s="16" t="s">
        <v>79</v>
      </c>
      <c r="O5" s="16" t="s">
        <v>80</v>
      </c>
      <c r="P5" s="16" t="s">
        <v>81</v>
      </c>
      <c r="Q5" s="24" t="s">
        <v>82</v>
      </c>
      <c r="R5" s="159"/>
    </row>
    <row r="6" spans="1:18" s="3" customFormat="1" ht="26.1" customHeight="1" x14ac:dyDescent="0.2">
      <c r="A6" s="178" t="s">
        <v>7</v>
      </c>
      <c r="B6" s="171" t="s">
        <v>22</v>
      </c>
      <c r="C6" s="173" t="s">
        <v>23</v>
      </c>
      <c r="D6" s="199" t="s">
        <v>24</v>
      </c>
      <c r="E6" s="40" t="s">
        <v>76</v>
      </c>
      <c r="F6" s="38">
        <v>336000</v>
      </c>
      <c r="G6" s="23" t="s">
        <v>25</v>
      </c>
      <c r="H6" s="23" t="s">
        <v>25</v>
      </c>
      <c r="I6" s="23" t="s">
        <v>25</v>
      </c>
      <c r="J6" s="25" t="s">
        <v>25</v>
      </c>
      <c r="K6" s="31">
        <v>336000</v>
      </c>
      <c r="L6" s="40" t="s">
        <v>76</v>
      </c>
      <c r="M6" s="38">
        <f>M7*7.5345</f>
        <v>335843.85782999999</v>
      </c>
      <c r="N6" s="23" t="s">
        <v>25</v>
      </c>
      <c r="O6" s="23" t="s">
        <v>25</v>
      </c>
      <c r="P6" s="23" t="s">
        <v>25</v>
      </c>
      <c r="Q6" s="25" t="s">
        <v>25</v>
      </c>
      <c r="R6" s="31">
        <f>R7*7.5345</f>
        <v>335843.85782999999</v>
      </c>
    </row>
    <row r="7" spans="1:18" s="3" customFormat="1" ht="26.1" customHeight="1" x14ac:dyDescent="0.2">
      <c r="A7" s="179"/>
      <c r="B7" s="172"/>
      <c r="C7" s="174"/>
      <c r="D7" s="200"/>
      <c r="E7" s="47" t="s">
        <v>77</v>
      </c>
      <c r="F7" s="41">
        <f>F6/7.5345</f>
        <v>44594.863627314349</v>
      </c>
      <c r="G7" s="28" t="s">
        <v>25</v>
      </c>
      <c r="H7" s="28" t="s">
        <v>25</v>
      </c>
      <c r="I7" s="28" t="s">
        <v>25</v>
      </c>
      <c r="J7" s="27" t="s">
        <v>25</v>
      </c>
      <c r="K7" s="32">
        <f t="shared" ref="K7:K15" si="0">SUM(F7:J7)</f>
        <v>44594.863627314349</v>
      </c>
      <c r="L7" s="47" t="s">
        <v>77</v>
      </c>
      <c r="M7" s="41">
        <v>44574.14</v>
      </c>
      <c r="N7" s="28" t="s">
        <v>25</v>
      </c>
      <c r="O7" s="28" t="s">
        <v>25</v>
      </c>
      <c r="P7" s="28" t="s">
        <v>25</v>
      </c>
      <c r="Q7" s="27" t="s">
        <v>25</v>
      </c>
      <c r="R7" s="32">
        <f t="shared" ref="R7:R15" si="1">SUM(M7:Q7)</f>
        <v>44574.14</v>
      </c>
    </row>
    <row r="8" spans="1:18" s="3" customFormat="1" ht="26.1" customHeight="1" x14ac:dyDescent="0.2">
      <c r="A8" s="182" t="s">
        <v>8</v>
      </c>
      <c r="B8" s="183" t="s">
        <v>43</v>
      </c>
      <c r="C8" s="184" t="s">
        <v>29</v>
      </c>
      <c r="D8" s="177" t="s">
        <v>30</v>
      </c>
      <c r="E8" s="40" t="s">
        <v>76</v>
      </c>
      <c r="F8" s="43">
        <v>9200</v>
      </c>
      <c r="G8" s="44">
        <v>13800</v>
      </c>
      <c r="H8" s="45" t="s">
        <v>25</v>
      </c>
      <c r="I8" s="45" t="s">
        <v>25</v>
      </c>
      <c r="J8" s="46" t="s">
        <v>25</v>
      </c>
      <c r="K8" s="31">
        <f t="shared" si="0"/>
        <v>23000</v>
      </c>
      <c r="L8" s="40" t="s">
        <v>76</v>
      </c>
      <c r="M8" s="43">
        <f>M9*7.5345</f>
        <v>9583.884</v>
      </c>
      <c r="N8" s="44">
        <f>N9*7.5345</f>
        <v>14375.826000000001</v>
      </c>
      <c r="O8" s="45" t="s">
        <v>25</v>
      </c>
      <c r="P8" s="45" t="s">
        <v>25</v>
      </c>
      <c r="Q8" s="46" t="s">
        <v>25</v>
      </c>
      <c r="R8" s="31">
        <f>R9*7.5345</f>
        <v>23959.710000000003</v>
      </c>
    </row>
    <row r="9" spans="1:18" s="3" customFormat="1" ht="26.1" customHeight="1" x14ac:dyDescent="0.2">
      <c r="A9" s="182"/>
      <c r="B9" s="183"/>
      <c r="C9" s="184"/>
      <c r="D9" s="177"/>
      <c r="E9" s="47" t="s">
        <v>77</v>
      </c>
      <c r="F9" s="48">
        <f>F8/7.5345</f>
        <v>1221.0498374145595</v>
      </c>
      <c r="G9" s="41">
        <f>G8/7.5345</f>
        <v>1831.5747561218395</v>
      </c>
      <c r="H9" s="49" t="s">
        <v>25</v>
      </c>
      <c r="I9" s="49" t="s">
        <v>25</v>
      </c>
      <c r="J9" s="50" t="s">
        <v>25</v>
      </c>
      <c r="K9" s="32">
        <f t="shared" si="0"/>
        <v>3052.6245935363991</v>
      </c>
      <c r="L9" s="47" t="s">
        <v>77</v>
      </c>
      <c r="M9" s="48">
        <f>(530+2650)*0.4</f>
        <v>1272</v>
      </c>
      <c r="N9" s="48">
        <f>(530+2650)*0.6</f>
        <v>1908</v>
      </c>
      <c r="O9" s="49" t="s">
        <v>25</v>
      </c>
      <c r="P9" s="49" t="s">
        <v>25</v>
      </c>
      <c r="Q9" s="50" t="s">
        <v>25</v>
      </c>
      <c r="R9" s="32">
        <f t="shared" si="1"/>
        <v>3180</v>
      </c>
    </row>
    <row r="10" spans="1:18" s="3" customFormat="1" ht="26.1" customHeight="1" x14ac:dyDescent="0.2">
      <c r="A10" s="178" t="s">
        <v>0</v>
      </c>
      <c r="B10" s="171" t="s">
        <v>26</v>
      </c>
      <c r="C10" s="173" t="s">
        <v>28</v>
      </c>
      <c r="D10" s="180" t="s">
        <v>27</v>
      </c>
      <c r="E10" s="40" t="s">
        <v>76</v>
      </c>
      <c r="F10" s="38">
        <v>362200</v>
      </c>
      <c r="G10" s="23" t="s">
        <v>25</v>
      </c>
      <c r="H10" s="21">
        <v>362200</v>
      </c>
      <c r="I10" s="23" t="s">
        <v>25</v>
      </c>
      <c r="J10" s="25" t="s">
        <v>25</v>
      </c>
      <c r="K10" s="31">
        <f t="shared" si="0"/>
        <v>724400</v>
      </c>
      <c r="L10" s="40" t="s">
        <v>76</v>
      </c>
      <c r="M10" s="38">
        <f>M11*7.5345</f>
        <v>378616.00881000003</v>
      </c>
      <c r="N10" s="23" t="s">
        <v>25</v>
      </c>
      <c r="O10" s="21">
        <f>O11*7.5345</f>
        <v>392015.96637000004</v>
      </c>
      <c r="P10" s="23" t="s">
        <v>25</v>
      </c>
      <c r="Q10" s="25" t="s">
        <v>25</v>
      </c>
      <c r="R10" s="31">
        <f t="shared" si="1"/>
        <v>770631.97518000007</v>
      </c>
    </row>
    <row r="11" spans="1:18" s="3" customFormat="1" ht="26.1" customHeight="1" x14ac:dyDescent="0.2">
      <c r="A11" s="179"/>
      <c r="B11" s="172"/>
      <c r="C11" s="174"/>
      <c r="D11" s="181"/>
      <c r="E11" s="47" t="s">
        <v>77</v>
      </c>
      <c r="F11" s="39">
        <f>F10/7.5345</f>
        <v>48072.201207777551</v>
      </c>
      <c r="G11" s="28" t="s">
        <v>25</v>
      </c>
      <c r="H11" s="41">
        <f>H10/7.5345</f>
        <v>48072.201207777551</v>
      </c>
      <c r="I11" s="28" t="s">
        <v>25</v>
      </c>
      <c r="J11" s="27" t="s">
        <v>25</v>
      </c>
      <c r="K11" s="32">
        <f t="shared" si="0"/>
        <v>96144.402415555101</v>
      </c>
      <c r="L11" s="47" t="s">
        <v>77</v>
      </c>
      <c r="M11" s="39">
        <f>(96141.35+4360.61)/2</f>
        <v>50250.98</v>
      </c>
      <c r="N11" s="28" t="s">
        <v>25</v>
      </c>
      <c r="O11" s="39">
        <f>(96141.35+4360.61)/2+1592.67+185.81</f>
        <v>52029.46</v>
      </c>
      <c r="P11" s="28" t="s">
        <v>25</v>
      </c>
      <c r="Q11" s="27" t="s">
        <v>25</v>
      </c>
      <c r="R11" s="32">
        <f t="shared" si="1"/>
        <v>102280.44</v>
      </c>
    </row>
    <row r="12" spans="1:18" s="3" customFormat="1" ht="26.1" customHeight="1" x14ac:dyDescent="0.2">
      <c r="A12" s="182" t="s">
        <v>1</v>
      </c>
      <c r="B12" s="183" t="s">
        <v>45</v>
      </c>
      <c r="C12" s="184" t="s">
        <v>46</v>
      </c>
      <c r="D12" s="177" t="s">
        <v>31</v>
      </c>
      <c r="E12" s="40" t="s">
        <v>76</v>
      </c>
      <c r="F12" s="43">
        <v>25000</v>
      </c>
      <c r="G12" s="23" t="s">
        <v>25</v>
      </c>
      <c r="H12" s="23" t="s">
        <v>25</v>
      </c>
      <c r="I12" s="23">
        <v>16160</v>
      </c>
      <c r="J12" s="25" t="s">
        <v>25</v>
      </c>
      <c r="K12" s="31">
        <f t="shared" si="0"/>
        <v>41160</v>
      </c>
      <c r="L12" s="40" t="s">
        <v>76</v>
      </c>
      <c r="M12" s="43">
        <f>M13*7.5345</f>
        <v>19993.775235000001</v>
      </c>
      <c r="N12" s="23" t="s">
        <v>25</v>
      </c>
      <c r="O12" s="23" t="s">
        <v>25</v>
      </c>
      <c r="P12" s="23">
        <v>16160</v>
      </c>
      <c r="Q12" s="25" t="s">
        <v>25</v>
      </c>
      <c r="R12" s="31">
        <f t="shared" si="1"/>
        <v>36153.775235000001</v>
      </c>
    </row>
    <row r="13" spans="1:18" s="3" customFormat="1" ht="26.1" customHeight="1" x14ac:dyDescent="0.2">
      <c r="A13" s="182"/>
      <c r="B13" s="183"/>
      <c r="C13" s="184"/>
      <c r="D13" s="177"/>
      <c r="E13" s="47" t="s">
        <v>77</v>
      </c>
      <c r="F13" s="48">
        <f>F12/7.5345</f>
        <v>3318.0702103656513</v>
      </c>
      <c r="G13" s="28" t="s">
        <v>25</v>
      </c>
      <c r="H13" s="28" t="s">
        <v>25</v>
      </c>
      <c r="I13" s="28">
        <f>I12/7.5345</f>
        <v>2144.8005839803568</v>
      </c>
      <c r="J13" s="27" t="s">
        <v>25</v>
      </c>
      <c r="K13" s="32">
        <f t="shared" si="0"/>
        <v>5462.8707943460086</v>
      </c>
      <c r="L13" s="47" t="s">
        <v>77</v>
      </c>
      <c r="M13" s="48">
        <v>2653.63</v>
      </c>
      <c r="N13" s="28" t="s">
        <v>25</v>
      </c>
      <c r="O13" s="28" t="s">
        <v>25</v>
      </c>
      <c r="P13" s="28">
        <f>P12/7.5345</f>
        <v>2144.8005839803568</v>
      </c>
      <c r="Q13" s="27" t="s">
        <v>25</v>
      </c>
      <c r="R13" s="32">
        <f t="shared" si="1"/>
        <v>4798.4305839803565</v>
      </c>
    </row>
    <row r="14" spans="1:18" s="3" customFormat="1" ht="26.1" customHeight="1" x14ac:dyDescent="0.2">
      <c r="A14" s="178" t="s">
        <v>2</v>
      </c>
      <c r="B14" s="171" t="s">
        <v>32</v>
      </c>
      <c r="C14" s="173" t="s">
        <v>117</v>
      </c>
      <c r="D14" s="175" t="s">
        <v>31</v>
      </c>
      <c r="E14" s="40" t="s">
        <v>76</v>
      </c>
      <c r="F14" s="51">
        <v>500</v>
      </c>
      <c r="G14" s="52" t="s">
        <v>25</v>
      </c>
      <c r="H14" s="52" t="s">
        <v>25</v>
      </c>
      <c r="I14" s="52" t="s">
        <v>25</v>
      </c>
      <c r="J14" s="52" t="s">
        <v>25</v>
      </c>
      <c r="K14" s="31">
        <f t="shared" si="0"/>
        <v>500</v>
      </c>
      <c r="L14" s="40" t="s">
        <v>76</v>
      </c>
      <c r="M14" s="51">
        <f>M15*7.5345</f>
        <v>139.99100999999999</v>
      </c>
      <c r="N14" s="52" t="s">
        <v>25</v>
      </c>
      <c r="O14" s="52" t="s">
        <v>25</v>
      </c>
      <c r="P14" s="52" t="s">
        <v>25</v>
      </c>
      <c r="Q14" s="52" t="s">
        <v>25</v>
      </c>
      <c r="R14" s="31">
        <f t="shared" si="1"/>
        <v>139.99100999999999</v>
      </c>
    </row>
    <row r="15" spans="1:18" s="3" customFormat="1" ht="26.1" customHeight="1" x14ac:dyDescent="0.2">
      <c r="A15" s="179"/>
      <c r="B15" s="172"/>
      <c r="C15" s="174"/>
      <c r="D15" s="176"/>
      <c r="E15" s="47" t="s">
        <v>77</v>
      </c>
      <c r="F15" s="54">
        <f>F14/7.5345</f>
        <v>66.361404207313029</v>
      </c>
      <c r="G15" s="55" t="s">
        <v>25</v>
      </c>
      <c r="H15" s="55" t="s">
        <v>25</v>
      </c>
      <c r="I15" s="55" t="s">
        <v>25</v>
      </c>
      <c r="J15" s="55" t="s">
        <v>25</v>
      </c>
      <c r="K15" s="32">
        <f t="shared" si="0"/>
        <v>66.361404207313029</v>
      </c>
      <c r="L15" s="47" t="s">
        <v>77</v>
      </c>
      <c r="M15" s="54">
        <v>18.579999999999998</v>
      </c>
      <c r="N15" s="55" t="s">
        <v>25</v>
      </c>
      <c r="O15" s="55" t="s">
        <v>25</v>
      </c>
      <c r="P15" s="55" t="s">
        <v>25</v>
      </c>
      <c r="Q15" s="55" t="s">
        <v>25</v>
      </c>
      <c r="R15" s="32">
        <f t="shared" si="1"/>
        <v>18.579999999999998</v>
      </c>
    </row>
    <row r="16" spans="1:18" s="3" customFormat="1" ht="39.75" customHeight="1" x14ac:dyDescent="0.2">
      <c r="A16" s="187" t="s">
        <v>3</v>
      </c>
      <c r="B16" s="189" t="s">
        <v>108</v>
      </c>
      <c r="C16" s="173" t="s">
        <v>109</v>
      </c>
      <c r="D16" s="185" t="s">
        <v>31</v>
      </c>
      <c r="E16" s="40" t="s">
        <v>76</v>
      </c>
      <c r="F16" s="38">
        <f>F17*7.5345</f>
        <v>195897</v>
      </c>
      <c r="G16" s="23" t="s">
        <v>25</v>
      </c>
      <c r="H16" s="23" t="s">
        <v>25</v>
      </c>
      <c r="I16" s="23" t="s">
        <v>25</v>
      </c>
      <c r="J16" s="25" t="s">
        <v>25</v>
      </c>
      <c r="K16" s="31">
        <f>SUM(F16:J16)</f>
        <v>195897</v>
      </c>
      <c r="L16" s="40" t="s">
        <v>76</v>
      </c>
      <c r="M16" s="38">
        <f>M17*7.5345</f>
        <v>195859.32750000001</v>
      </c>
      <c r="N16" s="23" t="s">
        <v>25</v>
      </c>
      <c r="O16" s="23" t="s">
        <v>25</v>
      </c>
      <c r="P16" s="23" t="s">
        <v>25</v>
      </c>
      <c r="Q16" s="25" t="s">
        <v>25</v>
      </c>
      <c r="R16" s="31">
        <f>SUM(M16:Q16)</f>
        <v>195859.32750000001</v>
      </c>
    </row>
    <row r="17" spans="1:18" s="3" customFormat="1" ht="39.75" customHeight="1" x14ac:dyDescent="0.2">
      <c r="A17" s="188"/>
      <c r="B17" s="190"/>
      <c r="C17" s="174"/>
      <c r="D17" s="186"/>
      <c r="E17" s="47" t="s">
        <v>77</v>
      </c>
      <c r="F17" s="105">
        <v>26000</v>
      </c>
      <c r="G17" s="28" t="s">
        <v>25</v>
      </c>
      <c r="H17" s="28" t="s">
        <v>25</v>
      </c>
      <c r="I17" s="28" t="s">
        <v>25</v>
      </c>
      <c r="J17" s="27" t="s">
        <v>25</v>
      </c>
      <c r="K17" s="42">
        <f>SUM(F17:J17)</f>
        <v>26000</v>
      </c>
      <c r="L17" s="47" t="s">
        <v>77</v>
      </c>
      <c r="M17" s="105">
        <v>25995</v>
      </c>
      <c r="N17" s="28" t="s">
        <v>25</v>
      </c>
      <c r="O17" s="28" t="s">
        <v>25</v>
      </c>
      <c r="P17" s="28" t="s">
        <v>25</v>
      </c>
      <c r="Q17" s="27" t="s">
        <v>25</v>
      </c>
      <c r="R17" s="42">
        <f>SUM(M17:Q17)</f>
        <v>25995</v>
      </c>
    </row>
    <row r="18" spans="1:18" s="3" customFormat="1" ht="21" customHeight="1" x14ac:dyDescent="0.2">
      <c r="A18" s="167" t="s">
        <v>99</v>
      </c>
      <c r="B18" s="168"/>
      <c r="C18" s="168"/>
      <c r="D18" s="168"/>
      <c r="E18" s="62" t="s">
        <v>76</v>
      </c>
      <c r="F18" s="56">
        <f>F6+F8+F10+F12+F14+F16</f>
        <v>928797</v>
      </c>
      <c r="G18" s="56">
        <f>G8</f>
        <v>13800</v>
      </c>
      <c r="H18" s="56">
        <f>H10</f>
        <v>362200</v>
      </c>
      <c r="I18" s="56">
        <f>I12</f>
        <v>16160</v>
      </c>
      <c r="J18" s="57">
        <f>0</f>
        <v>0</v>
      </c>
      <c r="K18" s="60">
        <f>K6+K8+K10+K12+K14+K16</f>
        <v>1320957</v>
      </c>
      <c r="L18" s="62" t="s">
        <v>76</v>
      </c>
      <c r="M18" s="56">
        <f>M6+M8+M10+M12+M14+M16</f>
        <v>940036.84438499995</v>
      </c>
      <c r="N18" s="56">
        <f>N8</f>
        <v>14375.826000000001</v>
      </c>
      <c r="O18" s="56">
        <f>O10</f>
        <v>392015.96637000004</v>
      </c>
      <c r="P18" s="56">
        <f>P12</f>
        <v>16160</v>
      </c>
      <c r="Q18" s="57">
        <f>0</f>
        <v>0</v>
      </c>
      <c r="R18" s="60">
        <f>R6+R8+R10+R12+R14+R16</f>
        <v>1362588.6367550003</v>
      </c>
    </row>
    <row r="19" spans="1:18" s="3" customFormat="1" ht="21" customHeight="1" x14ac:dyDescent="0.2">
      <c r="A19" s="169"/>
      <c r="B19" s="170"/>
      <c r="C19" s="170"/>
      <c r="D19" s="170"/>
      <c r="E19" s="63" t="s">
        <v>77</v>
      </c>
      <c r="F19" s="58">
        <f>F7+F9+F11+F13+F15+F17</f>
        <v>123272.54628707943</v>
      </c>
      <c r="G19" s="58">
        <f t="shared" ref="G19:J19" si="2">G18/7.5345</f>
        <v>1831.5747561218395</v>
      </c>
      <c r="H19" s="58">
        <f t="shared" si="2"/>
        <v>48072.201207777551</v>
      </c>
      <c r="I19" s="58">
        <f t="shared" si="2"/>
        <v>2144.8005839803568</v>
      </c>
      <c r="J19" s="58">
        <f t="shared" si="2"/>
        <v>0</v>
      </c>
      <c r="K19" s="61">
        <f>K7+K9+K11+K13+K15+K17</f>
        <v>175321.12283495915</v>
      </c>
      <c r="L19" s="63" t="s">
        <v>77</v>
      </c>
      <c r="M19" s="58">
        <f>M7+M9+M11+M13+M15+M17</f>
        <v>124764.33</v>
      </c>
      <c r="N19" s="58">
        <f t="shared" ref="N19:Q19" si="3">N18/7.5345</f>
        <v>1908</v>
      </c>
      <c r="O19" s="58">
        <f t="shared" si="3"/>
        <v>52029.46</v>
      </c>
      <c r="P19" s="58">
        <f t="shared" si="3"/>
        <v>2144.8005839803568</v>
      </c>
      <c r="Q19" s="58">
        <f t="shared" si="3"/>
        <v>0</v>
      </c>
      <c r="R19" s="61">
        <f>R7+R9+R11+R13+R15+R17</f>
        <v>180846.59058398035</v>
      </c>
    </row>
    <row r="20" spans="1:18" s="3" customFormat="1" ht="12" customHeight="1" x14ac:dyDescent="0.2">
      <c r="A20" s="6"/>
      <c r="B20" s="6"/>
      <c r="C20" s="6"/>
      <c r="D20" s="19"/>
    </row>
    <row r="21" spans="1:18" s="3" customFormat="1" ht="12" customHeight="1" x14ac:dyDescent="0.2">
      <c r="A21" s="6"/>
      <c r="B21" s="6"/>
      <c r="C21" s="6"/>
      <c r="D21" s="19"/>
    </row>
    <row r="22" spans="1:18" s="3" customFormat="1" ht="12" customHeight="1" x14ac:dyDescent="0.2">
      <c r="A22" s="6"/>
      <c r="B22" s="6"/>
      <c r="C22" s="6"/>
      <c r="D22" s="19"/>
    </row>
    <row r="23" spans="1:18" s="3" customFormat="1" ht="12" customHeight="1" x14ac:dyDescent="0.2">
      <c r="A23" s="6"/>
      <c r="B23" s="6"/>
      <c r="C23" s="6"/>
      <c r="D23" s="19"/>
    </row>
    <row r="24" spans="1:18" ht="12.75" customHeight="1" x14ac:dyDescent="0.2">
      <c r="A24" s="29" t="s">
        <v>44</v>
      </c>
    </row>
    <row r="25" spans="1:18" ht="12" customHeight="1" x14ac:dyDescent="0.2"/>
    <row r="26" spans="1:18" s="101" customFormat="1" ht="20.100000000000001" customHeight="1" x14ac:dyDescent="0.2">
      <c r="A26" s="129" t="s">
        <v>119</v>
      </c>
      <c r="B26" s="130"/>
      <c r="C26" s="130"/>
      <c r="D26" s="130"/>
      <c r="E26" s="130"/>
      <c r="F26" s="130"/>
      <c r="G26" s="130"/>
      <c r="H26" s="130"/>
      <c r="I26" s="130"/>
      <c r="J26" s="130"/>
      <c r="K26" s="131"/>
      <c r="L26" s="156" t="s">
        <v>165</v>
      </c>
      <c r="M26" s="156"/>
      <c r="N26" s="156"/>
      <c r="O26" s="156"/>
      <c r="P26" s="156"/>
      <c r="Q26" s="156"/>
      <c r="R26" s="156"/>
    </row>
    <row r="27" spans="1:18" ht="21.75" customHeight="1" x14ac:dyDescent="0.2">
      <c r="A27" s="157" t="s">
        <v>38</v>
      </c>
      <c r="B27" s="132" t="s">
        <v>120</v>
      </c>
      <c r="C27" s="132"/>
      <c r="D27" s="132"/>
      <c r="E27" s="132"/>
      <c r="F27" s="132"/>
      <c r="G27" s="132"/>
      <c r="H27" s="132"/>
      <c r="I27" s="132"/>
      <c r="J27" s="132"/>
      <c r="K27" s="132"/>
      <c r="L27" s="146" t="s">
        <v>127</v>
      </c>
      <c r="M27" s="146"/>
      <c r="N27" s="146"/>
      <c r="O27" s="146"/>
      <c r="P27" s="146"/>
      <c r="Q27" s="146"/>
      <c r="R27" s="146"/>
    </row>
    <row r="28" spans="1:18" ht="21.75" customHeight="1" x14ac:dyDescent="0.2">
      <c r="A28" s="157"/>
      <c r="B28" s="132"/>
      <c r="C28" s="132"/>
      <c r="D28" s="132"/>
      <c r="E28" s="132"/>
      <c r="F28" s="132"/>
      <c r="G28" s="132"/>
      <c r="H28" s="132"/>
      <c r="I28" s="132"/>
      <c r="J28" s="132"/>
      <c r="K28" s="132"/>
      <c r="L28" s="146"/>
      <c r="M28" s="146"/>
      <c r="N28" s="146"/>
      <c r="O28" s="146"/>
      <c r="P28" s="146"/>
      <c r="Q28" s="146"/>
      <c r="R28" s="146"/>
    </row>
    <row r="29" spans="1:18" ht="13.5" customHeight="1" x14ac:dyDescent="0.2">
      <c r="A29" s="157" t="s">
        <v>39</v>
      </c>
      <c r="B29" s="132" t="s">
        <v>106</v>
      </c>
      <c r="C29" s="132"/>
      <c r="D29" s="132"/>
      <c r="E29" s="132"/>
      <c r="F29" s="132"/>
      <c r="G29" s="132"/>
      <c r="H29" s="132"/>
      <c r="I29" s="132"/>
      <c r="J29" s="132"/>
      <c r="K29" s="132"/>
      <c r="L29" s="145" t="s">
        <v>160</v>
      </c>
      <c r="M29" s="145"/>
      <c r="N29" s="145"/>
      <c r="O29" s="145"/>
      <c r="P29" s="145"/>
      <c r="Q29" s="145"/>
      <c r="R29" s="145"/>
    </row>
    <row r="30" spans="1:18" ht="13.5" customHeight="1" x14ac:dyDescent="0.2">
      <c r="A30" s="157"/>
      <c r="B30" s="132"/>
      <c r="C30" s="132"/>
      <c r="D30" s="132"/>
      <c r="E30" s="132"/>
      <c r="F30" s="132"/>
      <c r="G30" s="132"/>
      <c r="H30" s="132"/>
      <c r="I30" s="132"/>
      <c r="J30" s="132"/>
      <c r="K30" s="132"/>
      <c r="L30" s="145"/>
      <c r="M30" s="145"/>
      <c r="N30" s="145"/>
      <c r="O30" s="145"/>
      <c r="P30" s="145"/>
      <c r="Q30" s="145"/>
      <c r="R30" s="145"/>
    </row>
    <row r="31" spans="1:18" ht="13.5" customHeight="1" x14ac:dyDescent="0.2">
      <c r="A31" s="157" t="s">
        <v>40</v>
      </c>
      <c r="B31" s="132" t="s">
        <v>107</v>
      </c>
      <c r="C31" s="132"/>
      <c r="D31" s="132"/>
      <c r="E31" s="132"/>
      <c r="F31" s="132"/>
      <c r="G31" s="132"/>
      <c r="H31" s="132"/>
      <c r="I31" s="132"/>
      <c r="J31" s="132"/>
      <c r="K31" s="132"/>
      <c r="L31" s="146" t="s">
        <v>126</v>
      </c>
      <c r="M31" s="146"/>
      <c r="N31" s="146"/>
      <c r="O31" s="146"/>
      <c r="P31" s="146"/>
      <c r="Q31" s="146"/>
      <c r="R31" s="146"/>
    </row>
    <row r="32" spans="1:18" ht="13.5" customHeight="1" x14ac:dyDescent="0.2">
      <c r="A32" s="157"/>
      <c r="B32" s="132"/>
      <c r="C32" s="132"/>
      <c r="D32" s="132"/>
      <c r="E32" s="132"/>
      <c r="F32" s="132"/>
      <c r="G32" s="132"/>
      <c r="H32" s="132"/>
      <c r="I32" s="132"/>
      <c r="J32" s="132"/>
      <c r="K32" s="132"/>
      <c r="L32" s="146"/>
      <c r="M32" s="146"/>
      <c r="N32" s="146"/>
      <c r="O32" s="146"/>
      <c r="P32" s="146"/>
      <c r="Q32" s="146"/>
      <c r="R32" s="146"/>
    </row>
    <row r="33" spans="1:18" ht="13.5" customHeight="1" x14ac:dyDescent="0.2">
      <c r="A33" s="157"/>
      <c r="B33" s="132"/>
      <c r="C33" s="132"/>
      <c r="D33" s="132"/>
      <c r="E33" s="132"/>
      <c r="F33" s="132"/>
      <c r="G33" s="132"/>
      <c r="H33" s="132"/>
      <c r="I33" s="132"/>
      <c r="J33" s="132"/>
      <c r="K33" s="132"/>
      <c r="L33" s="146"/>
      <c r="M33" s="146"/>
      <c r="N33" s="146"/>
      <c r="O33" s="146"/>
      <c r="P33" s="146"/>
      <c r="Q33" s="146"/>
      <c r="R33" s="146"/>
    </row>
    <row r="34" spans="1:18" ht="13.5" customHeight="1" x14ac:dyDescent="0.2">
      <c r="A34" s="157"/>
      <c r="B34" s="132"/>
      <c r="C34" s="132"/>
      <c r="D34" s="132"/>
      <c r="E34" s="132"/>
      <c r="F34" s="132"/>
      <c r="G34" s="132"/>
      <c r="H34" s="132"/>
      <c r="I34" s="132"/>
      <c r="J34" s="132"/>
      <c r="K34" s="132"/>
      <c r="L34" s="146"/>
      <c r="M34" s="146"/>
      <c r="N34" s="146"/>
      <c r="O34" s="146"/>
      <c r="P34" s="146"/>
      <c r="Q34" s="146"/>
      <c r="R34" s="146"/>
    </row>
    <row r="35" spans="1:18" ht="28.5" customHeight="1" x14ac:dyDescent="0.2">
      <c r="A35" s="157"/>
      <c r="B35" s="132"/>
      <c r="C35" s="132"/>
      <c r="D35" s="132"/>
      <c r="E35" s="132"/>
      <c r="F35" s="132"/>
      <c r="G35" s="132"/>
      <c r="H35" s="132"/>
      <c r="I35" s="132"/>
      <c r="J35" s="132"/>
      <c r="K35" s="132"/>
      <c r="L35" s="146"/>
      <c r="M35" s="146"/>
      <c r="N35" s="146"/>
      <c r="O35" s="146"/>
      <c r="P35" s="146"/>
      <c r="Q35" s="146"/>
      <c r="R35" s="146"/>
    </row>
    <row r="36" spans="1:18" ht="22.5" customHeight="1" x14ac:dyDescent="0.2">
      <c r="A36" s="118"/>
      <c r="B36" s="116"/>
      <c r="C36" s="116"/>
      <c r="D36" s="116"/>
      <c r="E36" s="116"/>
      <c r="F36" s="116"/>
      <c r="G36" s="116"/>
      <c r="H36" s="116"/>
      <c r="I36" s="116"/>
      <c r="J36" s="116"/>
      <c r="K36" s="116"/>
      <c r="L36" s="117"/>
      <c r="M36" s="117"/>
      <c r="N36" s="117"/>
      <c r="O36" s="117"/>
      <c r="P36" s="117"/>
      <c r="Q36" s="117"/>
      <c r="R36" s="117"/>
    </row>
    <row r="37" spans="1:18" ht="22.5" customHeight="1" x14ac:dyDescent="0.2">
      <c r="A37" s="118"/>
      <c r="B37" s="116"/>
      <c r="C37" s="116"/>
      <c r="D37" s="116"/>
      <c r="E37" s="116"/>
      <c r="F37" s="116"/>
      <c r="G37" s="116"/>
      <c r="H37" s="116"/>
      <c r="I37" s="116"/>
      <c r="J37" s="116"/>
      <c r="K37" s="116"/>
      <c r="L37" s="117"/>
      <c r="M37" s="117"/>
      <c r="N37" s="117"/>
      <c r="O37" s="117"/>
      <c r="P37" s="117"/>
      <c r="Q37" s="117"/>
      <c r="R37" s="117"/>
    </row>
    <row r="38" spans="1:18" ht="22.5" customHeight="1" x14ac:dyDescent="0.2">
      <c r="A38" s="118"/>
      <c r="B38" s="116"/>
      <c r="C38" s="116"/>
      <c r="D38" s="116"/>
      <c r="E38" s="116"/>
      <c r="F38" s="116"/>
      <c r="G38" s="116"/>
      <c r="H38" s="116"/>
      <c r="I38" s="116"/>
      <c r="J38" s="116"/>
      <c r="K38" s="116"/>
      <c r="L38" s="117"/>
      <c r="M38" s="117"/>
      <c r="N38" s="117"/>
      <c r="O38" s="117"/>
      <c r="P38" s="117"/>
      <c r="Q38" s="117"/>
      <c r="R38" s="117"/>
    </row>
    <row r="39" spans="1:18" s="101" customFormat="1" ht="20.100000000000001" customHeight="1" x14ac:dyDescent="0.2">
      <c r="A39" s="129" t="s">
        <v>119</v>
      </c>
      <c r="B39" s="130"/>
      <c r="C39" s="130"/>
      <c r="D39" s="130"/>
      <c r="E39" s="130"/>
      <c r="F39" s="130"/>
      <c r="G39" s="130"/>
      <c r="H39" s="130"/>
      <c r="I39" s="130"/>
      <c r="J39" s="130"/>
      <c r="K39" s="131"/>
      <c r="L39" s="156" t="s">
        <v>165</v>
      </c>
      <c r="M39" s="156"/>
      <c r="N39" s="156"/>
      <c r="O39" s="156"/>
      <c r="P39" s="156"/>
      <c r="Q39" s="156"/>
      <c r="R39" s="156"/>
    </row>
    <row r="40" spans="1:18" ht="16.5" customHeight="1" x14ac:dyDescent="0.2">
      <c r="A40" s="157" t="s">
        <v>41</v>
      </c>
      <c r="B40" s="133" t="s">
        <v>47</v>
      </c>
      <c r="C40" s="134"/>
      <c r="D40" s="134"/>
      <c r="E40" s="134"/>
      <c r="F40" s="134"/>
      <c r="G40" s="134"/>
      <c r="H40" s="134"/>
      <c r="I40" s="134"/>
      <c r="J40" s="134"/>
      <c r="K40" s="135"/>
      <c r="L40" s="147" t="s">
        <v>149</v>
      </c>
      <c r="M40" s="148"/>
      <c r="N40" s="148"/>
      <c r="O40" s="148"/>
      <c r="P40" s="148"/>
      <c r="Q40" s="148"/>
      <c r="R40" s="149"/>
    </row>
    <row r="41" spans="1:18" ht="16.5" customHeight="1" x14ac:dyDescent="0.2">
      <c r="A41" s="157"/>
      <c r="B41" s="136"/>
      <c r="C41" s="137"/>
      <c r="D41" s="137"/>
      <c r="E41" s="137"/>
      <c r="F41" s="137"/>
      <c r="G41" s="137"/>
      <c r="H41" s="137"/>
      <c r="I41" s="137"/>
      <c r="J41" s="137"/>
      <c r="K41" s="138"/>
      <c r="L41" s="150"/>
      <c r="M41" s="151"/>
      <c r="N41" s="151"/>
      <c r="O41" s="151"/>
      <c r="P41" s="151"/>
      <c r="Q41" s="151"/>
      <c r="R41" s="152"/>
    </row>
    <row r="42" spans="1:18" ht="16.5" customHeight="1" x14ac:dyDescent="0.2">
      <c r="A42" s="157"/>
      <c r="B42" s="136"/>
      <c r="C42" s="137"/>
      <c r="D42" s="137"/>
      <c r="E42" s="137"/>
      <c r="F42" s="137"/>
      <c r="G42" s="137"/>
      <c r="H42" s="137"/>
      <c r="I42" s="137"/>
      <c r="J42" s="137"/>
      <c r="K42" s="138"/>
      <c r="L42" s="150"/>
      <c r="M42" s="151"/>
      <c r="N42" s="151"/>
      <c r="O42" s="151"/>
      <c r="P42" s="151"/>
      <c r="Q42" s="151"/>
      <c r="R42" s="152"/>
    </row>
    <row r="43" spans="1:18" ht="56.25" customHeight="1" x14ac:dyDescent="0.2">
      <c r="A43" s="157"/>
      <c r="B43" s="136"/>
      <c r="C43" s="137"/>
      <c r="D43" s="137"/>
      <c r="E43" s="137"/>
      <c r="F43" s="137"/>
      <c r="G43" s="137"/>
      <c r="H43" s="137"/>
      <c r="I43" s="137"/>
      <c r="J43" s="137"/>
      <c r="K43" s="138"/>
      <c r="L43" s="150"/>
      <c r="M43" s="151"/>
      <c r="N43" s="151"/>
      <c r="O43" s="151"/>
      <c r="P43" s="151"/>
      <c r="Q43" s="151"/>
      <c r="R43" s="152"/>
    </row>
    <row r="44" spans="1:18" ht="12.75" customHeight="1" x14ac:dyDescent="0.2">
      <c r="A44" s="157" t="s">
        <v>42</v>
      </c>
      <c r="B44" s="133" t="s">
        <v>118</v>
      </c>
      <c r="C44" s="134"/>
      <c r="D44" s="134"/>
      <c r="E44" s="134"/>
      <c r="F44" s="134"/>
      <c r="G44" s="134"/>
      <c r="H44" s="134"/>
      <c r="I44" s="134"/>
      <c r="J44" s="134"/>
      <c r="K44" s="135"/>
      <c r="L44" s="147" t="s">
        <v>124</v>
      </c>
      <c r="M44" s="148"/>
      <c r="N44" s="148"/>
      <c r="O44" s="148"/>
      <c r="P44" s="148"/>
      <c r="Q44" s="148"/>
      <c r="R44" s="149"/>
    </row>
    <row r="45" spans="1:18" ht="12.75" customHeight="1" x14ac:dyDescent="0.2">
      <c r="A45" s="157"/>
      <c r="B45" s="136"/>
      <c r="C45" s="137"/>
      <c r="D45" s="137"/>
      <c r="E45" s="137"/>
      <c r="F45" s="137"/>
      <c r="G45" s="137"/>
      <c r="H45" s="137"/>
      <c r="I45" s="137"/>
      <c r="J45" s="137"/>
      <c r="K45" s="138"/>
      <c r="L45" s="150"/>
      <c r="M45" s="151"/>
      <c r="N45" s="151"/>
      <c r="O45" s="151"/>
      <c r="P45" s="151"/>
      <c r="Q45" s="151"/>
      <c r="R45" s="152"/>
    </row>
    <row r="46" spans="1:18" ht="12.75" customHeight="1" x14ac:dyDescent="0.2">
      <c r="A46" s="157"/>
      <c r="B46" s="136"/>
      <c r="C46" s="137"/>
      <c r="D46" s="137"/>
      <c r="E46" s="137"/>
      <c r="F46" s="137"/>
      <c r="G46" s="137"/>
      <c r="H46" s="137"/>
      <c r="I46" s="137"/>
      <c r="J46" s="137"/>
      <c r="K46" s="138"/>
      <c r="L46" s="150"/>
      <c r="M46" s="151"/>
      <c r="N46" s="151"/>
      <c r="O46" s="151"/>
      <c r="P46" s="151"/>
      <c r="Q46" s="151"/>
      <c r="R46" s="152"/>
    </row>
    <row r="47" spans="1:18" ht="20.25" customHeight="1" x14ac:dyDescent="0.2">
      <c r="A47" s="157"/>
      <c r="B47" s="139"/>
      <c r="C47" s="140"/>
      <c r="D47" s="140"/>
      <c r="E47" s="140"/>
      <c r="F47" s="140"/>
      <c r="G47" s="140"/>
      <c r="H47" s="140"/>
      <c r="I47" s="140"/>
      <c r="J47" s="140"/>
      <c r="K47" s="141"/>
      <c r="L47" s="153"/>
      <c r="M47" s="154"/>
      <c r="N47" s="154"/>
      <c r="O47" s="154"/>
      <c r="P47" s="154"/>
      <c r="Q47" s="154"/>
      <c r="R47" s="155"/>
    </row>
    <row r="48" spans="1:18" ht="96" customHeight="1" x14ac:dyDescent="0.2">
      <c r="A48" s="104" t="s">
        <v>123</v>
      </c>
      <c r="B48" s="142" t="s">
        <v>122</v>
      </c>
      <c r="C48" s="143"/>
      <c r="D48" s="143"/>
      <c r="E48" s="143"/>
      <c r="F48" s="143"/>
      <c r="G48" s="143"/>
      <c r="H48" s="143"/>
      <c r="I48" s="143"/>
      <c r="J48" s="143"/>
      <c r="K48" s="144"/>
      <c r="L48" s="126" t="s">
        <v>125</v>
      </c>
      <c r="M48" s="127"/>
      <c r="N48" s="127"/>
      <c r="O48" s="127"/>
      <c r="P48" s="127"/>
      <c r="Q48" s="127"/>
      <c r="R48" s="128"/>
    </row>
  </sheetData>
  <sheetProtection algorithmName="SHA-512" hashValue="TYmLKtN99wA3ATdfyDVDn8iSPA/KK8qxIzbD4uEkVOursqMt/Q4sZomuxe/CQeufajEC1zwMMWcZ7fyZ72zRCw==" saltValue="ZC/XBSfydp+WqF7slz560w==" spinCount="100000" sheet="1" objects="1" scenarios="1"/>
  <mergeCells count="58">
    <mergeCell ref="A4:A5"/>
    <mergeCell ref="B4:B5"/>
    <mergeCell ref="C4:C5"/>
    <mergeCell ref="D4:D5"/>
    <mergeCell ref="A6:A7"/>
    <mergeCell ref="B6:B7"/>
    <mergeCell ref="C6:C7"/>
    <mergeCell ref="D6:D7"/>
    <mergeCell ref="A31:A35"/>
    <mergeCell ref="C12:C13"/>
    <mergeCell ref="A14:A15"/>
    <mergeCell ref="C16:C17"/>
    <mergeCell ref="A39:K39"/>
    <mergeCell ref="D16:D17"/>
    <mergeCell ref="A16:A17"/>
    <mergeCell ref="D12:D13"/>
    <mergeCell ref="A12:A13"/>
    <mergeCell ref="B16:B17"/>
    <mergeCell ref="B12:B13"/>
    <mergeCell ref="A27:A28"/>
    <mergeCell ref="E4:E5"/>
    <mergeCell ref="F4:J4"/>
    <mergeCell ref="K4:K5"/>
    <mergeCell ref="A3:K3"/>
    <mergeCell ref="A18:D19"/>
    <mergeCell ref="B14:B15"/>
    <mergeCell ref="C14:C15"/>
    <mergeCell ref="D14:D15"/>
    <mergeCell ref="D8:D9"/>
    <mergeCell ref="A10:A11"/>
    <mergeCell ref="B10:B11"/>
    <mergeCell ref="C10:C11"/>
    <mergeCell ref="D10:D11"/>
    <mergeCell ref="A8:A9"/>
    <mergeCell ref="B8:B9"/>
    <mergeCell ref="C8:C9"/>
    <mergeCell ref="R4:R5"/>
    <mergeCell ref="L3:R3"/>
    <mergeCell ref="L4:L5"/>
    <mergeCell ref="L26:R26"/>
    <mergeCell ref="L27:R28"/>
    <mergeCell ref="M4:Q4"/>
    <mergeCell ref="L48:R48"/>
    <mergeCell ref="A26:K26"/>
    <mergeCell ref="B27:K28"/>
    <mergeCell ref="B29:K30"/>
    <mergeCell ref="B31:K35"/>
    <mergeCell ref="B40:K43"/>
    <mergeCell ref="B44:K47"/>
    <mergeCell ref="B48:K48"/>
    <mergeCell ref="L29:R30"/>
    <mergeCell ref="L31:R35"/>
    <mergeCell ref="L40:R43"/>
    <mergeCell ref="L44:R47"/>
    <mergeCell ref="L39:R39"/>
    <mergeCell ref="A44:A47"/>
    <mergeCell ref="A29:A30"/>
    <mergeCell ref="A40:A43"/>
  </mergeCells>
  <phoneticPr fontId="1" type="noConversion"/>
  <pageMargins left="0.39370078740157483" right="0.19685039370078741" top="0.59055118110236227" bottom="0.19685039370078741" header="0.31496062992125984" footer="0.31496062992125984"/>
  <pageSetup paperSize="9" scale="69" orientation="landscape" r:id="rId1"/>
  <headerFooter alignWithMargins="0">
    <oddHeader>&amp;CKOMUNALAC POŽEGA d.o.o. - IZVRŠENJE PLANA INVESTICIJA I INVESTICIJSKOG ODRŽAVANJA ZA 2023. GODINU</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0"/>
  <sheetViews>
    <sheetView topLeftCell="A22" zoomScaleNormal="100" workbookViewId="0">
      <selection activeCell="M36" sqref="A36:XFD36"/>
    </sheetView>
  </sheetViews>
  <sheetFormatPr defaultRowHeight="12.75" x14ac:dyDescent="0.2"/>
  <cols>
    <col min="1" max="1" width="5.28515625" style="5" customWidth="1"/>
    <col min="2" max="2" width="29.7109375" style="5" customWidth="1"/>
    <col min="3" max="3" width="34.7109375" style="5" customWidth="1"/>
    <col min="4" max="4" width="11.7109375" style="18" customWidth="1"/>
    <col min="5" max="5" width="5.7109375" style="2" customWidth="1"/>
    <col min="6" max="7" width="15.7109375" style="2" customWidth="1"/>
    <col min="8" max="8" width="18.7109375" style="2" customWidth="1"/>
    <col min="9" max="9" width="5.7109375" style="2" customWidth="1"/>
    <col min="10" max="11" width="15.7109375" style="2" customWidth="1"/>
    <col min="12" max="12" width="18.7109375" style="2" customWidth="1"/>
    <col min="13" max="16384" width="9.140625" style="2"/>
  </cols>
  <sheetData>
    <row r="1" spans="1:12" s="15" customFormat="1" ht="20.100000000000001" customHeight="1" x14ac:dyDescent="0.2">
      <c r="A1" s="13" t="s">
        <v>8</v>
      </c>
      <c r="B1" s="14" t="s">
        <v>5</v>
      </c>
      <c r="C1" s="14"/>
      <c r="D1" s="17"/>
    </row>
    <row r="2" spans="1:12" s="3" customFormat="1" ht="9.9499999999999993" customHeight="1" x14ac:dyDescent="0.2">
      <c r="A2" s="11"/>
      <c r="B2" s="12"/>
      <c r="C2" s="12"/>
      <c r="D2" s="18"/>
    </row>
    <row r="3" spans="1:12" s="3" customFormat="1" ht="20.100000000000001" customHeight="1" x14ac:dyDescent="0.2">
      <c r="A3" s="129" t="s">
        <v>121</v>
      </c>
      <c r="B3" s="130"/>
      <c r="C3" s="130"/>
      <c r="D3" s="130"/>
      <c r="E3" s="130"/>
      <c r="F3" s="130"/>
      <c r="G3" s="130"/>
      <c r="H3" s="131"/>
      <c r="I3" s="160" t="s">
        <v>165</v>
      </c>
      <c r="J3" s="161"/>
      <c r="K3" s="161"/>
      <c r="L3" s="162"/>
    </row>
    <row r="4" spans="1:12" s="3" customFormat="1" ht="24.95" customHeight="1" x14ac:dyDescent="0.2">
      <c r="A4" s="205" t="s">
        <v>14</v>
      </c>
      <c r="B4" s="207" t="s">
        <v>16</v>
      </c>
      <c r="C4" s="202" t="s">
        <v>18</v>
      </c>
      <c r="D4" s="197" t="s">
        <v>17</v>
      </c>
      <c r="E4" s="163" t="s">
        <v>75</v>
      </c>
      <c r="F4" s="202" t="s">
        <v>20</v>
      </c>
      <c r="G4" s="203"/>
      <c r="H4" s="158" t="s">
        <v>83</v>
      </c>
      <c r="I4" s="163" t="s">
        <v>75</v>
      </c>
      <c r="J4" s="202" t="s">
        <v>20</v>
      </c>
      <c r="K4" s="203"/>
      <c r="L4" s="158" t="s">
        <v>83</v>
      </c>
    </row>
    <row r="5" spans="1:12" s="3" customFormat="1" ht="24.95" customHeight="1" x14ac:dyDescent="0.2">
      <c r="A5" s="206"/>
      <c r="B5" s="208"/>
      <c r="C5" s="209"/>
      <c r="D5" s="210"/>
      <c r="E5" s="201"/>
      <c r="F5" s="64" t="s">
        <v>84</v>
      </c>
      <c r="G5" s="65" t="s">
        <v>81</v>
      </c>
      <c r="H5" s="204"/>
      <c r="I5" s="201"/>
      <c r="J5" s="64" t="s">
        <v>84</v>
      </c>
      <c r="K5" s="65" t="s">
        <v>81</v>
      </c>
      <c r="L5" s="204"/>
    </row>
    <row r="6" spans="1:12" s="3" customFormat="1" ht="32.25" customHeight="1" x14ac:dyDescent="0.2">
      <c r="A6" s="187" t="s">
        <v>7</v>
      </c>
      <c r="B6" s="171" t="s">
        <v>60</v>
      </c>
      <c r="C6" s="173" t="s">
        <v>129</v>
      </c>
      <c r="D6" s="175" t="s">
        <v>34</v>
      </c>
      <c r="E6" s="40" t="s">
        <v>76</v>
      </c>
      <c r="F6" s="21">
        <v>49000</v>
      </c>
      <c r="G6" s="25" t="s">
        <v>25</v>
      </c>
      <c r="H6" s="31">
        <f t="shared" ref="H6:H13" si="0">SUM(F6:G6)</f>
        <v>49000</v>
      </c>
      <c r="I6" s="40" t="s">
        <v>76</v>
      </c>
      <c r="J6" s="21">
        <f>J7*7.5345</f>
        <v>48155.551230000005</v>
      </c>
      <c r="K6" s="25" t="s">
        <v>25</v>
      </c>
      <c r="L6" s="31">
        <f t="shared" ref="L6:L13" si="1">SUM(J6:K6)</f>
        <v>48155.551230000005</v>
      </c>
    </row>
    <row r="7" spans="1:12" s="3" customFormat="1" ht="32.25" customHeight="1" x14ac:dyDescent="0.2">
      <c r="A7" s="188"/>
      <c r="B7" s="172"/>
      <c r="C7" s="174"/>
      <c r="D7" s="176"/>
      <c r="E7" s="66" t="s">
        <v>77</v>
      </c>
      <c r="F7" s="22">
        <f>F6/7.5345</f>
        <v>6503.4176123166762</v>
      </c>
      <c r="G7" s="27" t="s">
        <v>25</v>
      </c>
      <c r="H7" s="32">
        <f t="shared" si="0"/>
        <v>6503.4176123166762</v>
      </c>
      <c r="I7" s="66" t="s">
        <v>77</v>
      </c>
      <c r="J7" s="22">
        <v>6391.34</v>
      </c>
      <c r="K7" s="27" t="s">
        <v>25</v>
      </c>
      <c r="L7" s="32">
        <f t="shared" si="1"/>
        <v>6391.34</v>
      </c>
    </row>
    <row r="8" spans="1:12" s="3" customFormat="1" ht="33" customHeight="1" x14ac:dyDescent="0.2">
      <c r="A8" s="187" t="s">
        <v>8</v>
      </c>
      <c r="B8" s="171" t="s">
        <v>61</v>
      </c>
      <c r="C8" s="173" t="s">
        <v>110</v>
      </c>
      <c r="D8" s="175" t="s">
        <v>34</v>
      </c>
      <c r="E8" s="40" t="s">
        <v>76</v>
      </c>
      <c r="F8" s="21">
        <v>49000</v>
      </c>
      <c r="G8" s="25" t="s">
        <v>25</v>
      </c>
      <c r="H8" s="31">
        <f t="shared" si="0"/>
        <v>49000</v>
      </c>
      <c r="I8" s="40" t="s">
        <v>76</v>
      </c>
      <c r="J8" s="21">
        <f>J9*7.5345</f>
        <v>48105.823530000001</v>
      </c>
      <c r="K8" s="25" t="s">
        <v>25</v>
      </c>
      <c r="L8" s="31">
        <f t="shared" si="1"/>
        <v>48105.823530000001</v>
      </c>
    </row>
    <row r="9" spans="1:12" s="3" customFormat="1" ht="33" customHeight="1" x14ac:dyDescent="0.2">
      <c r="A9" s="188"/>
      <c r="B9" s="172"/>
      <c r="C9" s="174"/>
      <c r="D9" s="176"/>
      <c r="E9" s="66" t="s">
        <v>77</v>
      </c>
      <c r="F9" s="22">
        <f>F8/7.5345</f>
        <v>6503.4176123166762</v>
      </c>
      <c r="G9" s="27" t="s">
        <v>25</v>
      </c>
      <c r="H9" s="32">
        <f t="shared" si="0"/>
        <v>6503.4176123166762</v>
      </c>
      <c r="I9" s="66" t="s">
        <v>77</v>
      </c>
      <c r="J9" s="22">
        <v>6384.74</v>
      </c>
      <c r="K9" s="27" t="s">
        <v>25</v>
      </c>
      <c r="L9" s="32">
        <f t="shared" si="1"/>
        <v>6384.74</v>
      </c>
    </row>
    <row r="10" spans="1:12" s="3" customFormat="1" ht="23.1" customHeight="1" x14ac:dyDescent="0.2">
      <c r="A10" s="178" t="s">
        <v>0</v>
      </c>
      <c r="B10" s="171" t="s">
        <v>62</v>
      </c>
      <c r="C10" s="173" t="s">
        <v>33</v>
      </c>
      <c r="D10" s="175" t="s">
        <v>34</v>
      </c>
      <c r="E10" s="40" t="s">
        <v>76</v>
      </c>
      <c r="F10" s="67">
        <v>4800</v>
      </c>
      <c r="G10" s="25" t="s">
        <v>25</v>
      </c>
      <c r="H10" s="31">
        <f t="shared" si="0"/>
        <v>4800</v>
      </c>
      <c r="I10" s="40" t="s">
        <v>76</v>
      </c>
      <c r="J10" s="67">
        <f>J11*7.5345</f>
        <v>4769.4891900000002</v>
      </c>
      <c r="K10" s="25" t="s">
        <v>25</v>
      </c>
      <c r="L10" s="31">
        <f t="shared" si="1"/>
        <v>4769.4891900000002</v>
      </c>
    </row>
    <row r="11" spans="1:12" s="3" customFormat="1" ht="23.1" customHeight="1" x14ac:dyDescent="0.2">
      <c r="A11" s="179"/>
      <c r="B11" s="172"/>
      <c r="C11" s="174"/>
      <c r="D11" s="176"/>
      <c r="E11" s="66" t="s">
        <v>77</v>
      </c>
      <c r="F11" s="22">
        <f>F10/7.5345</f>
        <v>637.06948039020506</v>
      </c>
      <c r="G11" s="27" t="s">
        <v>25</v>
      </c>
      <c r="H11" s="32">
        <f t="shared" si="0"/>
        <v>637.06948039020506</v>
      </c>
      <c r="I11" s="66" t="s">
        <v>77</v>
      </c>
      <c r="J11" s="22">
        <v>633.02</v>
      </c>
      <c r="K11" s="27" t="s">
        <v>25</v>
      </c>
      <c r="L11" s="32">
        <f t="shared" si="1"/>
        <v>633.02</v>
      </c>
    </row>
    <row r="12" spans="1:12" s="3" customFormat="1" ht="23.1" customHeight="1" x14ac:dyDescent="0.2">
      <c r="A12" s="178" t="s">
        <v>1</v>
      </c>
      <c r="B12" s="171" t="s">
        <v>63</v>
      </c>
      <c r="C12" s="173" t="s">
        <v>128</v>
      </c>
      <c r="D12" s="175" t="s">
        <v>34</v>
      </c>
      <c r="E12" s="40" t="s">
        <v>76</v>
      </c>
      <c r="F12" s="67">
        <v>205400</v>
      </c>
      <c r="G12" s="25" t="s">
        <v>25</v>
      </c>
      <c r="H12" s="31">
        <f t="shared" si="0"/>
        <v>205400</v>
      </c>
      <c r="I12" s="40" t="s">
        <v>76</v>
      </c>
      <c r="J12" s="67">
        <f>J13*7.5345</f>
        <v>205359.87993</v>
      </c>
      <c r="K12" s="25" t="s">
        <v>25</v>
      </c>
      <c r="L12" s="31">
        <f t="shared" si="1"/>
        <v>205359.87993</v>
      </c>
    </row>
    <row r="13" spans="1:12" s="3" customFormat="1" ht="23.1" customHeight="1" x14ac:dyDescent="0.2">
      <c r="A13" s="179"/>
      <c r="B13" s="172"/>
      <c r="C13" s="174"/>
      <c r="D13" s="176"/>
      <c r="E13" s="66" t="s">
        <v>77</v>
      </c>
      <c r="F13" s="22">
        <f>F12/7.5345</f>
        <v>27261.26484836419</v>
      </c>
      <c r="G13" s="27" t="s">
        <v>25</v>
      </c>
      <c r="H13" s="32">
        <f t="shared" si="0"/>
        <v>27261.26484836419</v>
      </c>
      <c r="I13" s="66" t="s">
        <v>77</v>
      </c>
      <c r="J13" s="22">
        <v>27255.94</v>
      </c>
      <c r="K13" s="27" t="s">
        <v>25</v>
      </c>
      <c r="L13" s="32">
        <f t="shared" si="1"/>
        <v>27255.94</v>
      </c>
    </row>
    <row r="14" spans="1:12" s="3" customFormat="1" ht="21" customHeight="1" x14ac:dyDescent="0.2">
      <c r="A14" s="178" t="s">
        <v>2</v>
      </c>
      <c r="B14" s="171" t="s">
        <v>64</v>
      </c>
      <c r="C14" s="173" t="s">
        <v>37</v>
      </c>
      <c r="D14" s="175" t="s">
        <v>34</v>
      </c>
      <c r="E14" s="40" t="s">
        <v>76</v>
      </c>
      <c r="F14" s="67">
        <v>4000</v>
      </c>
      <c r="G14" s="25" t="s">
        <v>25</v>
      </c>
      <c r="H14" s="31">
        <f t="shared" ref="H14:H21" si="2">SUM(F14:G14)</f>
        <v>4000</v>
      </c>
      <c r="I14" s="40" t="s">
        <v>76</v>
      </c>
      <c r="J14" s="67">
        <f>J15*7.5345</f>
        <v>3940.6941900000002</v>
      </c>
      <c r="K14" s="25" t="s">
        <v>25</v>
      </c>
      <c r="L14" s="31">
        <f t="shared" ref="L14:L21" si="3">SUM(J14:K14)</f>
        <v>3940.6941900000002</v>
      </c>
    </row>
    <row r="15" spans="1:12" s="3" customFormat="1" ht="21" customHeight="1" x14ac:dyDescent="0.2">
      <c r="A15" s="179"/>
      <c r="B15" s="172"/>
      <c r="C15" s="174"/>
      <c r="D15" s="176"/>
      <c r="E15" s="66" t="s">
        <v>77</v>
      </c>
      <c r="F15" s="22">
        <f>F14/7.5345</f>
        <v>530.89123365850423</v>
      </c>
      <c r="G15" s="27" t="s">
        <v>25</v>
      </c>
      <c r="H15" s="32">
        <f t="shared" si="2"/>
        <v>530.89123365850423</v>
      </c>
      <c r="I15" s="66" t="s">
        <v>77</v>
      </c>
      <c r="J15" s="22">
        <v>523.02</v>
      </c>
      <c r="K15" s="27" t="s">
        <v>25</v>
      </c>
      <c r="L15" s="32">
        <f t="shared" si="3"/>
        <v>523.02</v>
      </c>
    </row>
    <row r="16" spans="1:12" s="3" customFormat="1" ht="21" customHeight="1" x14ac:dyDescent="0.2">
      <c r="A16" s="178" t="s">
        <v>3</v>
      </c>
      <c r="B16" s="171" t="s">
        <v>65</v>
      </c>
      <c r="C16" s="173" t="s">
        <v>35</v>
      </c>
      <c r="D16" s="175" t="s">
        <v>34</v>
      </c>
      <c r="E16" s="40" t="s">
        <v>76</v>
      </c>
      <c r="F16" s="21">
        <v>17100</v>
      </c>
      <c r="G16" s="25" t="s">
        <v>25</v>
      </c>
      <c r="H16" s="31">
        <f t="shared" si="2"/>
        <v>17100</v>
      </c>
      <c r="I16" s="40" t="s">
        <v>76</v>
      </c>
      <c r="J16" s="21">
        <f>J17*7.5345</f>
        <v>17018.928600000003</v>
      </c>
      <c r="K16" s="25" t="s">
        <v>25</v>
      </c>
      <c r="L16" s="31">
        <f t="shared" si="3"/>
        <v>17018.928600000003</v>
      </c>
    </row>
    <row r="17" spans="1:12" s="3" customFormat="1" ht="21" customHeight="1" x14ac:dyDescent="0.2">
      <c r="A17" s="179"/>
      <c r="B17" s="172"/>
      <c r="C17" s="174"/>
      <c r="D17" s="176"/>
      <c r="E17" s="66" t="s">
        <v>77</v>
      </c>
      <c r="F17" s="22">
        <f>F16/7.5345</f>
        <v>2269.5600238901052</v>
      </c>
      <c r="G17" s="27" t="s">
        <v>25</v>
      </c>
      <c r="H17" s="32">
        <f t="shared" si="2"/>
        <v>2269.5600238901052</v>
      </c>
      <c r="I17" s="66" t="s">
        <v>77</v>
      </c>
      <c r="J17" s="22">
        <v>2258.8000000000002</v>
      </c>
      <c r="K17" s="27" t="s">
        <v>25</v>
      </c>
      <c r="L17" s="32">
        <f t="shared" si="3"/>
        <v>2258.8000000000002</v>
      </c>
    </row>
    <row r="18" spans="1:12" s="3" customFormat="1" ht="21" customHeight="1" x14ac:dyDescent="0.2">
      <c r="A18" s="178" t="s">
        <v>12</v>
      </c>
      <c r="B18" s="171" t="s">
        <v>66</v>
      </c>
      <c r="C18" s="173" t="s">
        <v>36</v>
      </c>
      <c r="D18" s="175" t="s">
        <v>34</v>
      </c>
      <c r="E18" s="40" t="s">
        <v>76</v>
      </c>
      <c r="F18" s="21">
        <v>11800</v>
      </c>
      <c r="G18" s="25" t="s">
        <v>25</v>
      </c>
      <c r="H18" s="31">
        <f t="shared" si="2"/>
        <v>11800</v>
      </c>
      <c r="I18" s="40" t="s">
        <v>76</v>
      </c>
      <c r="J18" s="21">
        <f>J19*7.5345</f>
        <v>11726.99718</v>
      </c>
      <c r="K18" s="25" t="s">
        <v>25</v>
      </c>
      <c r="L18" s="31">
        <f t="shared" si="3"/>
        <v>11726.99718</v>
      </c>
    </row>
    <row r="19" spans="1:12" s="3" customFormat="1" ht="21" customHeight="1" x14ac:dyDescent="0.2">
      <c r="A19" s="179"/>
      <c r="B19" s="172"/>
      <c r="C19" s="174"/>
      <c r="D19" s="176"/>
      <c r="E19" s="66" t="s">
        <v>77</v>
      </c>
      <c r="F19" s="22">
        <f>F18/7.5345</f>
        <v>1566.1291392925873</v>
      </c>
      <c r="G19" s="27" t="s">
        <v>25</v>
      </c>
      <c r="H19" s="32">
        <f t="shared" si="2"/>
        <v>1566.1291392925873</v>
      </c>
      <c r="I19" s="66" t="s">
        <v>77</v>
      </c>
      <c r="J19" s="22">
        <v>1556.44</v>
      </c>
      <c r="K19" s="27" t="s">
        <v>25</v>
      </c>
      <c r="L19" s="32">
        <f t="shared" si="3"/>
        <v>1556.44</v>
      </c>
    </row>
    <row r="20" spans="1:12" s="3" customFormat="1" ht="18" customHeight="1" x14ac:dyDescent="0.2">
      <c r="A20" s="167" t="s">
        <v>100</v>
      </c>
      <c r="B20" s="168"/>
      <c r="C20" s="168"/>
      <c r="D20" s="168"/>
      <c r="E20" s="103" t="s">
        <v>76</v>
      </c>
      <c r="F20" s="56">
        <f>F6+F8+F10+F12+F14+F16+F18</f>
        <v>341100</v>
      </c>
      <c r="G20" s="72" t="s">
        <v>25</v>
      </c>
      <c r="H20" s="68">
        <f t="shared" si="2"/>
        <v>341100</v>
      </c>
      <c r="I20" s="103" t="s">
        <v>76</v>
      </c>
      <c r="J20" s="56">
        <f>J6+J8+J10+J12+J14+J16+J18</f>
        <v>339077.36384999997</v>
      </c>
      <c r="K20" s="72" t="s">
        <v>25</v>
      </c>
      <c r="L20" s="68">
        <f t="shared" si="3"/>
        <v>339077.36384999997</v>
      </c>
    </row>
    <row r="21" spans="1:12" s="3" customFormat="1" ht="18" customHeight="1" x14ac:dyDescent="0.2">
      <c r="A21" s="169"/>
      <c r="B21" s="170"/>
      <c r="C21" s="170"/>
      <c r="D21" s="170"/>
      <c r="E21" s="70" t="s">
        <v>77</v>
      </c>
      <c r="F21" s="58">
        <f>F20/7.5345</f>
        <v>45271.749950228943</v>
      </c>
      <c r="G21" s="102" t="s">
        <v>25</v>
      </c>
      <c r="H21" s="69">
        <f t="shared" si="2"/>
        <v>45271.749950228943</v>
      </c>
      <c r="I21" s="70" t="s">
        <v>77</v>
      </c>
      <c r="J21" s="58">
        <f>J20/7.5345</f>
        <v>45003.299999999996</v>
      </c>
      <c r="K21" s="102" t="s">
        <v>25</v>
      </c>
      <c r="L21" s="69">
        <f t="shared" si="3"/>
        <v>45003.299999999996</v>
      </c>
    </row>
    <row r="22" spans="1:12" ht="12.75" customHeight="1" x14ac:dyDescent="0.2"/>
    <row r="23" spans="1:12" ht="17.25" customHeight="1" x14ac:dyDescent="0.2">
      <c r="A23" s="29" t="s">
        <v>44</v>
      </c>
    </row>
    <row r="24" spans="1:12" ht="14.25" customHeight="1" x14ac:dyDescent="0.2">
      <c r="A24" s="30"/>
    </row>
    <row r="25" spans="1:12" ht="20.100000000000001" customHeight="1" x14ac:dyDescent="0.2">
      <c r="A25" s="129" t="s">
        <v>121</v>
      </c>
      <c r="B25" s="130"/>
      <c r="C25" s="130"/>
      <c r="D25" s="130"/>
      <c r="E25" s="130"/>
      <c r="F25" s="130"/>
      <c r="G25" s="130"/>
      <c r="H25" s="131"/>
      <c r="I25" s="156" t="s">
        <v>165</v>
      </c>
      <c r="J25" s="156"/>
      <c r="K25" s="156"/>
      <c r="L25" s="156"/>
    </row>
    <row r="26" spans="1:12" ht="12.75" customHeight="1" x14ac:dyDescent="0.2">
      <c r="A26" s="157" t="s">
        <v>38</v>
      </c>
      <c r="B26" s="133" t="s">
        <v>130</v>
      </c>
      <c r="C26" s="134"/>
      <c r="D26" s="134"/>
      <c r="E26" s="134"/>
      <c r="F26" s="134"/>
      <c r="G26" s="134"/>
      <c r="H26" s="135"/>
      <c r="I26" s="146" t="s">
        <v>111</v>
      </c>
      <c r="J26" s="146"/>
      <c r="K26" s="146"/>
      <c r="L26" s="146"/>
    </row>
    <row r="27" spans="1:12" ht="12.75" customHeight="1" x14ac:dyDescent="0.2">
      <c r="A27" s="157"/>
      <c r="B27" s="136"/>
      <c r="C27" s="137"/>
      <c r="D27" s="137"/>
      <c r="E27" s="137"/>
      <c r="F27" s="137"/>
      <c r="G27" s="137"/>
      <c r="H27" s="138"/>
      <c r="I27" s="146"/>
      <c r="J27" s="146"/>
      <c r="K27" s="146"/>
      <c r="L27" s="146"/>
    </row>
    <row r="28" spans="1:12" ht="12.75" customHeight="1" x14ac:dyDescent="0.2">
      <c r="A28" s="157"/>
      <c r="B28" s="136"/>
      <c r="C28" s="137"/>
      <c r="D28" s="137"/>
      <c r="E28" s="137"/>
      <c r="F28" s="137"/>
      <c r="G28" s="137"/>
      <c r="H28" s="138"/>
      <c r="I28" s="146"/>
      <c r="J28" s="146"/>
      <c r="K28" s="146"/>
      <c r="L28" s="146"/>
    </row>
    <row r="29" spans="1:12" x14ac:dyDescent="0.2">
      <c r="A29" s="157"/>
      <c r="B29" s="136"/>
      <c r="C29" s="137"/>
      <c r="D29" s="137"/>
      <c r="E29" s="137"/>
      <c r="F29" s="137"/>
      <c r="G29" s="137"/>
      <c r="H29" s="138"/>
      <c r="I29" s="146"/>
      <c r="J29" s="146"/>
      <c r="K29" s="146"/>
      <c r="L29" s="146"/>
    </row>
    <row r="30" spans="1:12" ht="16.5" customHeight="1" x14ac:dyDescent="0.2">
      <c r="A30" s="157"/>
      <c r="B30" s="136"/>
      <c r="C30" s="137"/>
      <c r="D30" s="137"/>
      <c r="E30" s="137"/>
      <c r="F30" s="137"/>
      <c r="G30" s="137"/>
      <c r="H30" s="138"/>
      <c r="I30" s="146"/>
      <c r="J30" s="146"/>
      <c r="K30" s="146"/>
      <c r="L30" s="146"/>
    </row>
    <row r="31" spans="1:12" ht="12.75" customHeight="1" x14ac:dyDescent="0.2">
      <c r="A31" s="157" t="s">
        <v>39</v>
      </c>
      <c r="B31" s="133" t="s">
        <v>131</v>
      </c>
      <c r="C31" s="134"/>
      <c r="D31" s="134"/>
      <c r="E31" s="134"/>
      <c r="F31" s="134"/>
      <c r="G31" s="134"/>
      <c r="H31" s="135"/>
      <c r="I31" s="146" t="s">
        <v>132</v>
      </c>
      <c r="J31" s="146"/>
      <c r="K31" s="146"/>
      <c r="L31" s="146"/>
    </row>
    <row r="32" spans="1:12" x14ac:dyDescent="0.2">
      <c r="A32" s="157"/>
      <c r="B32" s="136"/>
      <c r="C32" s="137"/>
      <c r="D32" s="137"/>
      <c r="E32" s="137"/>
      <c r="F32" s="137"/>
      <c r="G32" s="137"/>
      <c r="H32" s="138"/>
      <c r="I32" s="146"/>
      <c r="J32" s="146"/>
      <c r="K32" s="146"/>
      <c r="L32" s="146"/>
    </row>
    <row r="33" spans="1:12" x14ac:dyDescent="0.2">
      <c r="A33" s="157"/>
      <c r="B33" s="136"/>
      <c r="C33" s="137"/>
      <c r="D33" s="137"/>
      <c r="E33" s="137"/>
      <c r="F33" s="137"/>
      <c r="G33" s="137"/>
      <c r="H33" s="138"/>
      <c r="I33" s="146"/>
      <c r="J33" s="146"/>
      <c r="K33" s="146"/>
      <c r="L33" s="146"/>
    </row>
    <row r="34" spans="1:12" x14ac:dyDescent="0.2">
      <c r="A34" s="157"/>
      <c r="B34" s="136"/>
      <c r="C34" s="137"/>
      <c r="D34" s="137"/>
      <c r="E34" s="137"/>
      <c r="F34" s="137"/>
      <c r="G34" s="137"/>
      <c r="H34" s="138"/>
      <c r="I34" s="146"/>
      <c r="J34" s="146"/>
      <c r="K34" s="146"/>
      <c r="L34" s="146"/>
    </row>
    <row r="35" spans="1:12" ht="18" customHeight="1" x14ac:dyDescent="0.2">
      <c r="A35" s="157"/>
      <c r="B35" s="136"/>
      <c r="C35" s="137"/>
      <c r="D35" s="137"/>
      <c r="E35" s="137"/>
      <c r="F35" s="137"/>
      <c r="G35" s="137"/>
      <c r="H35" s="138"/>
      <c r="I35" s="146"/>
      <c r="J35" s="146"/>
      <c r="K35" s="146"/>
      <c r="L35" s="146"/>
    </row>
    <row r="36" spans="1:12" ht="12.75" customHeight="1" x14ac:dyDescent="0.2">
      <c r="A36" s="157" t="s">
        <v>40</v>
      </c>
      <c r="B36" s="147" t="s">
        <v>133</v>
      </c>
      <c r="C36" s="148"/>
      <c r="D36" s="148"/>
      <c r="E36" s="148"/>
      <c r="F36" s="148"/>
      <c r="G36" s="148"/>
      <c r="H36" s="149"/>
      <c r="I36" s="146" t="s">
        <v>134</v>
      </c>
      <c r="J36" s="215"/>
      <c r="K36" s="215"/>
      <c r="L36" s="215"/>
    </row>
    <row r="37" spans="1:12" x14ac:dyDescent="0.2">
      <c r="A37" s="157"/>
      <c r="B37" s="150"/>
      <c r="C37" s="151"/>
      <c r="D37" s="151"/>
      <c r="E37" s="151"/>
      <c r="F37" s="151"/>
      <c r="G37" s="151"/>
      <c r="H37" s="152"/>
      <c r="I37" s="215"/>
      <c r="J37" s="215"/>
      <c r="K37" s="215"/>
      <c r="L37" s="215"/>
    </row>
    <row r="38" spans="1:12" ht="16.5" customHeight="1" x14ac:dyDescent="0.2">
      <c r="A38" s="157"/>
      <c r="B38" s="153"/>
      <c r="C38" s="154"/>
      <c r="D38" s="154"/>
      <c r="E38" s="154"/>
      <c r="F38" s="154"/>
      <c r="G38" s="154"/>
      <c r="H38" s="155"/>
      <c r="I38" s="215"/>
      <c r="J38" s="215"/>
      <c r="K38" s="215"/>
      <c r="L38" s="215"/>
    </row>
    <row r="39" spans="1:12" x14ac:dyDescent="0.2">
      <c r="A39" s="118"/>
      <c r="B39" s="117"/>
      <c r="C39" s="117"/>
      <c r="D39" s="117"/>
      <c r="E39" s="117"/>
      <c r="F39" s="117"/>
      <c r="G39" s="117"/>
      <c r="H39" s="117"/>
      <c r="I39" s="119"/>
      <c r="J39" s="119"/>
      <c r="K39" s="119"/>
      <c r="L39" s="119"/>
    </row>
    <row r="40" spans="1:12" x14ac:dyDescent="0.2">
      <c r="A40" s="118"/>
      <c r="B40" s="117"/>
      <c r="C40" s="117"/>
      <c r="D40" s="117"/>
      <c r="E40" s="117"/>
      <c r="F40" s="117"/>
      <c r="G40" s="117"/>
      <c r="H40" s="117"/>
      <c r="I40" s="119"/>
      <c r="J40" s="119"/>
      <c r="K40" s="119"/>
      <c r="L40" s="119"/>
    </row>
    <row r="41" spans="1:12" ht="20.100000000000001" customHeight="1" x14ac:dyDescent="0.2">
      <c r="A41" s="129" t="s">
        <v>121</v>
      </c>
      <c r="B41" s="130"/>
      <c r="C41" s="130"/>
      <c r="D41" s="130"/>
      <c r="E41" s="130"/>
      <c r="F41" s="130"/>
      <c r="G41" s="130"/>
      <c r="H41" s="131"/>
      <c r="I41" s="156" t="s">
        <v>165</v>
      </c>
      <c r="J41" s="156"/>
      <c r="K41" s="156"/>
      <c r="L41" s="156"/>
    </row>
    <row r="42" spans="1:12" ht="12.75" customHeight="1" x14ac:dyDescent="0.2">
      <c r="A42" s="214" t="s">
        <v>41</v>
      </c>
      <c r="B42" s="136" t="s">
        <v>136</v>
      </c>
      <c r="C42" s="137"/>
      <c r="D42" s="137"/>
      <c r="E42" s="137"/>
      <c r="F42" s="137"/>
      <c r="G42" s="137"/>
      <c r="H42" s="138"/>
      <c r="I42" s="211" t="s">
        <v>135</v>
      </c>
      <c r="J42" s="211"/>
      <c r="K42" s="211"/>
      <c r="L42" s="211"/>
    </row>
    <row r="43" spans="1:12" x14ac:dyDescent="0.2">
      <c r="A43" s="157"/>
      <c r="B43" s="136"/>
      <c r="C43" s="137"/>
      <c r="D43" s="137"/>
      <c r="E43" s="137"/>
      <c r="F43" s="137"/>
      <c r="G43" s="137"/>
      <c r="H43" s="138"/>
      <c r="I43" s="146"/>
      <c r="J43" s="146"/>
      <c r="K43" s="146"/>
      <c r="L43" s="146"/>
    </row>
    <row r="44" spans="1:12" x14ac:dyDescent="0.2">
      <c r="A44" s="157"/>
      <c r="B44" s="136"/>
      <c r="C44" s="137"/>
      <c r="D44" s="137"/>
      <c r="E44" s="137"/>
      <c r="F44" s="137"/>
      <c r="G44" s="137"/>
      <c r="H44" s="138"/>
      <c r="I44" s="146"/>
      <c r="J44" s="146"/>
      <c r="K44" s="146"/>
      <c r="L44" s="146"/>
    </row>
    <row r="45" spans="1:12" x14ac:dyDescent="0.2">
      <c r="A45" s="157"/>
      <c r="B45" s="136"/>
      <c r="C45" s="137"/>
      <c r="D45" s="137"/>
      <c r="E45" s="137"/>
      <c r="F45" s="137"/>
      <c r="G45" s="137"/>
      <c r="H45" s="138"/>
      <c r="I45" s="146"/>
      <c r="J45" s="146"/>
      <c r="K45" s="146"/>
      <c r="L45" s="146"/>
    </row>
    <row r="46" spans="1:12" ht="16.5" customHeight="1" x14ac:dyDescent="0.2">
      <c r="A46" s="157"/>
      <c r="B46" s="139"/>
      <c r="C46" s="140"/>
      <c r="D46" s="140"/>
      <c r="E46" s="140"/>
      <c r="F46" s="140"/>
      <c r="G46" s="140"/>
      <c r="H46" s="141"/>
      <c r="I46" s="146"/>
      <c r="J46" s="146"/>
      <c r="K46" s="146"/>
      <c r="L46" s="146"/>
    </row>
    <row r="47" spans="1:12" ht="12.75" customHeight="1" x14ac:dyDescent="0.2">
      <c r="A47" s="212" t="s">
        <v>138</v>
      </c>
      <c r="B47" s="150" t="s">
        <v>137</v>
      </c>
      <c r="C47" s="151"/>
      <c r="D47" s="151"/>
      <c r="E47" s="151"/>
      <c r="F47" s="151"/>
      <c r="G47" s="151"/>
      <c r="H47" s="152"/>
      <c r="I47" s="211" t="s">
        <v>139</v>
      </c>
      <c r="J47" s="211"/>
      <c r="K47" s="211"/>
      <c r="L47" s="211"/>
    </row>
    <row r="48" spans="1:12" x14ac:dyDescent="0.2">
      <c r="A48" s="213"/>
      <c r="B48" s="150"/>
      <c r="C48" s="151"/>
      <c r="D48" s="151"/>
      <c r="E48" s="151"/>
      <c r="F48" s="151"/>
      <c r="G48" s="151"/>
      <c r="H48" s="152"/>
      <c r="I48" s="146"/>
      <c r="J48" s="146"/>
      <c r="K48" s="146"/>
      <c r="L48" s="146"/>
    </row>
    <row r="49" spans="1:12" x14ac:dyDescent="0.2">
      <c r="A49" s="213"/>
      <c r="B49" s="150"/>
      <c r="C49" s="151"/>
      <c r="D49" s="151"/>
      <c r="E49" s="151"/>
      <c r="F49" s="151"/>
      <c r="G49" s="151"/>
      <c r="H49" s="152"/>
      <c r="I49" s="146"/>
      <c r="J49" s="146"/>
      <c r="K49" s="146"/>
      <c r="L49" s="146"/>
    </row>
    <row r="50" spans="1:12" ht="42.75" customHeight="1" x14ac:dyDescent="0.2">
      <c r="A50" s="213"/>
      <c r="B50" s="153"/>
      <c r="C50" s="154"/>
      <c r="D50" s="154"/>
      <c r="E50" s="154"/>
      <c r="F50" s="154"/>
      <c r="G50" s="154"/>
      <c r="H50" s="155"/>
      <c r="I50" s="146"/>
      <c r="J50" s="146"/>
      <c r="K50" s="146"/>
      <c r="L50" s="146"/>
    </row>
  </sheetData>
  <sheetProtection algorithmName="SHA-512" hashValue="4Xrg53cNiq8CPvZWsBHaPDv0WAyTI2OzJtaZeHh5V1P6dzhgLS1p2ukWs3BODiZPv0h+x8ramgVR4OWVDsNTqw==" saltValue="J+9nAHLR844yD9A8z1uoCQ==" spinCount="100000" sheet="1" objects="1" scenarios="1"/>
  <mergeCells count="60">
    <mergeCell ref="I41:L41"/>
    <mergeCell ref="A8:A9"/>
    <mergeCell ref="B8:B9"/>
    <mergeCell ref="C8:C9"/>
    <mergeCell ref="D8:D9"/>
    <mergeCell ref="C16:C17"/>
    <mergeCell ref="A10:A11"/>
    <mergeCell ref="B10:B11"/>
    <mergeCell ref="C10:C11"/>
    <mergeCell ref="D10:D11"/>
    <mergeCell ref="A12:A13"/>
    <mergeCell ref="B12:B13"/>
    <mergeCell ref="C12:C13"/>
    <mergeCell ref="D12:D13"/>
    <mergeCell ref="D14:D15"/>
    <mergeCell ref="D16:D17"/>
    <mergeCell ref="A31:A35"/>
    <mergeCell ref="A6:A7"/>
    <mergeCell ref="B6:B7"/>
    <mergeCell ref="C6:C7"/>
    <mergeCell ref="D6:D7"/>
    <mergeCell ref="I3:L3"/>
    <mergeCell ref="I26:L30"/>
    <mergeCell ref="I31:L35"/>
    <mergeCell ref="I36:L38"/>
    <mergeCell ref="I4:I5"/>
    <mergeCell ref="J4:K4"/>
    <mergeCell ref="L4:L5"/>
    <mergeCell ref="I42:L46"/>
    <mergeCell ref="I47:L50"/>
    <mergeCell ref="I25:L25"/>
    <mergeCell ref="A18:A19"/>
    <mergeCell ref="B18:B19"/>
    <mergeCell ref="C18:C19"/>
    <mergeCell ref="B26:H30"/>
    <mergeCell ref="B31:H35"/>
    <mergeCell ref="B36:H38"/>
    <mergeCell ref="B42:H46"/>
    <mergeCell ref="B47:H50"/>
    <mergeCell ref="A41:H41"/>
    <mergeCell ref="A47:A50"/>
    <mergeCell ref="A26:A30"/>
    <mergeCell ref="A42:A46"/>
    <mergeCell ref="A36:A38"/>
    <mergeCell ref="E4:E5"/>
    <mergeCell ref="F4:G4"/>
    <mergeCell ref="H4:H5"/>
    <mergeCell ref="A25:H25"/>
    <mergeCell ref="A3:H3"/>
    <mergeCell ref="A14:A15"/>
    <mergeCell ref="B14:B15"/>
    <mergeCell ref="C14:C15"/>
    <mergeCell ref="A16:A17"/>
    <mergeCell ref="B16:B17"/>
    <mergeCell ref="D18:D19"/>
    <mergeCell ref="A20:D21"/>
    <mergeCell ref="A4:A5"/>
    <mergeCell ref="B4:B5"/>
    <mergeCell ref="C4:C5"/>
    <mergeCell ref="D4:D5"/>
  </mergeCells>
  <phoneticPr fontId="1" type="noConversion"/>
  <pageMargins left="0.39370078740157483" right="0.19685039370078741" top="0.59055118110236227" bottom="0.19685039370078741" header="0.31496062992125984" footer="0.31496062992125984"/>
  <pageSetup paperSize="9" scale="73" orientation="landscape" r:id="rId1"/>
  <headerFooter alignWithMargins="0">
    <oddHeader>&amp;CKOMUNALAC POŽEGA d.o.o. - IZVRŠENJE PLANA INVESTICIJA I INVESTICIJSKOG ODRŽAVANJA ZA 2023. GODINU</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2"/>
  <sheetViews>
    <sheetView zoomScaleNormal="100" workbookViewId="0">
      <selection activeCell="A20" sqref="A20:A22"/>
    </sheetView>
  </sheetViews>
  <sheetFormatPr defaultRowHeight="12.75" x14ac:dyDescent="0.2"/>
  <cols>
    <col min="1" max="1" width="4.7109375" style="5" customWidth="1"/>
    <col min="2" max="2" width="29.7109375" style="5" customWidth="1"/>
    <col min="3" max="3" width="34.7109375" style="5" customWidth="1"/>
    <col min="4" max="4" width="13.7109375" style="18" customWidth="1"/>
    <col min="5" max="5" width="5.7109375" style="2" customWidth="1"/>
    <col min="6" max="8" width="15.7109375" style="2" customWidth="1"/>
    <col min="9" max="9" width="5.7109375" style="2" customWidth="1"/>
    <col min="10" max="12" width="15.7109375" style="2" customWidth="1"/>
    <col min="13" max="16384" width="9.140625" style="2"/>
  </cols>
  <sheetData>
    <row r="1" spans="1:12" s="15" customFormat="1" ht="20.100000000000001" customHeight="1" x14ac:dyDescent="0.2">
      <c r="A1" s="13" t="s">
        <v>0</v>
      </c>
      <c r="B1" s="14" t="s">
        <v>6</v>
      </c>
      <c r="C1" s="14"/>
      <c r="D1" s="17"/>
    </row>
    <row r="2" spans="1:12" s="3" customFormat="1" ht="9.9499999999999993" customHeight="1" x14ac:dyDescent="0.2">
      <c r="A2" s="11"/>
      <c r="B2" s="12"/>
      <c r="C2" s="12"/>
      <c r="D2" s="18"/>
    </row>
    <row r="3" spans="1:12" s="3" customFormat="1" ht="20.100000000000001" customHeight="1" x14ac:dyDescent="0.2">
      <c r="A3" s="129" t="s">
        <v>121</v>
      </c>
      <c r="B3" s="130"/>
      <c r="C3" s="130"/>
      <c r="D3" s="130"/>
      <c r="E3" s="130"/>
      <c r="F3" s="130"/>
      <c r="G3" s="130"/>
      <c r="H3" s="131"/>
      <c r="I3" s="160" t="s">
        <v>165</v>
      </c>
      <c r="J3" s="161"/>
      <c r="K3" s="161"/>
      <c r="L3" s="162"/>
    </row>
    <row r="4" spans="1:12" s="3" customFormat="1" ht="24.95" customHeight="1" x14ac:dyDescent="0.2">
      <c r="A4" s="223" t="s">
        <v>14</v>
      </c>
      <c r="B4" s="225" t="s">
        <v>16</v>
      </c>
      <c r="C4" s="217" t="s">
        <v>18</v>
      </c>
      <c r="D4" s="210" t="s">
        <v>17</v>
      </c>
      <c r="E4" s="163" t="s">
        <v>75</v>
      </c>
      <c r="F4" s="217" t="s">
        <v>13</v>
      </c>
      <c r="G4" s="218"/>
      <c r="H4" s="204" t="s">
        <v>83</v>
      </c>
      <c r="I4" s="240" t="s">
        <v>75</v>
      </c>
      <c r="J4" s="217" t="s">
        <v>13</v>
      </c>
      <c r="K4" s="218"/>
      <c r="L4" s="204" t="s">
        <v>83</v>
      </c>
    </row>
    <row r="5" spans="1:12" s="3" customFormat="1" ht="24.95" customHeight="1" x14ac:dyDescent="0.2">
      <c r="A5" s="224"/>
      <c r="B5" s="226"/>
      <c r="C5" s="227"/>
      <c r="D5" s="198"/>
      <c r="E5" s="164"/>
      <c r="F5" s="16" t="s">
        <v>98</v>
      </c>
      <c r="G5" s="24" t="s">
        <v>97</v>
      </c>
      <c r="H5" s="159"/>
      <c r="I5" s="241"/>
      <c r="J5" s="16" t="s">
        <v>98</v>
      </c>
      <c r="K5" s="24" t="s">
        <v>97</v>
      </c>
      <c r="L5" s="159"/>
    </row>
    <row r="6" spans="1:12" s="3" customFormat="1" ht="34.5" customHeight="1" x14ac:dyDescent="0.2">
      <c r="A6" s="187" t="s">
        <v>7</v>
      </c>
      <c r="B6" s="244" t="s">
        <v>58</v>
      </c>
      <c r="C6" s="221" t="s">
        <v>140</v>
      </c>
      <c r="D6" s="175" t="s">
        <v>56</v>
      </c>
      <c r="E6" s="40" t="s">
        <v>76</v>
      </c>
      <c r="F6" s="21">
        <v>5000</v>
      </c>
      <c r="G6" s="25" t="s">
        <v>25</v>
      </c>
      <c r="H6" s="33">
        <f t="shared" ref="H6:H9" si="0">SUM(F6:G6)</f>
        <v>5000</v>
      </c>
      <c r="I6" s="40" t="s">
        <v>76</v>
      </c>
      <c r="J6" s="21">
        <f>J7*7.5345</f>
        <v>3956.742675</v>
      </c>
      <c r="K6" s="25" t="s">
        <v>25</v>
      </c>
      <c r="L6" s="33">
        <f t="shared" ref="L6:L9" si="1">SUM(J6:K6)</f>
        <v>3956.742675</v>
      </c>
    </row>
    <row r="7" spans="1:12" s="3" customFormat="1" ht="34.5" customHeight="1" x14ac:dyDescent="0.2">
      <c r="A7" s="188"/>
      <c r="B7" s="245"/>
      <c r="C7" s="222"/>
      <c r="D7" s="176"/>
      <c r="E7" s="66" t="s">
        <v>77</v>
      </c>
      <c r="F7" s="22">
        <f>F6/7.5345</f>
        <v>663.61404207313024</v>
      </c>
      <c r="G7" s="27" t="s">
        <v>25</v>
      </c>
      <c r="H7" s="79">
        <f t="shared" si="0"/>
        <v>663.61404207313024</v>
      </c>
      <c r="I7" s="66" t="s">
        <v>77</v>
      </c>
      <c r="J7" s="22">
        <v>525.15</v>
      </c>
      <c r="K7" s="27" t="s">
        <v>25</v>
      </c>
      <c r="L7" s="79">
        <f t="shared" si="1"/>
        <v>525.15</v>
      </c>
    </row>
    <row r="8" spans="1:12" s="3" customFormat="1" ht="27" customHeight="1" x14ac:dyDescent="0.2">
      <c r="A8" s="187" t="s">
        <v>8</v>
      </c>
      <c r="B8" s="219" t="s">
        <v>59</v>
      </c>
      <c r="C8" s="221" t="s">
        <v>55</v>
      </c>
      <c r="D8" s="185" t="s">
        <v>57</v>
      </c>
      <c r="E8" s="40" t="s">
        <v>76</v>
      </c>
      <c r="F8" s="21">
        <v>5000</v>
      </c>
      <c r="G8" s="25" t="s">
        <v>25</v>
      </c>
      <c r="H8" s="33">
        <f t="shared" si="0"/>
        <v>5000</v>
      </c>
      <c r="I8" s="40" t="s">
        <v>76</v>
      </c>
      <c r="J8" s="21">
        <f>J9*7.5345</f>
        <v>3956.742675</v>
      </c>
      <c r="K8" s="25" t="s">
        <v>25</v>
      </c>
      <c r="L8" s="33">
        <f t="shared" si="1"/>
        <v>3956.742675</v>
      </c>
    </row>
    <row r="9" spans="1:12" s="3" customFormat="1" ht="27" customHeight="1" x14ac:dyDescent="0.2">
      <c r="A9" s="188"/>
      <c r="B9" s="220"/>
      <c r="C9" s="222"/>
      <c r="D9" s="186"/>
      <c r="E9" s="66" t="s">
        <v>77</v>
      </c>
      <c r="F9" s="22">
        <f>F8/7.5345</f>
        <v>663.61404207313024</v>
      </c>
      <c r="G9" s="27" t="s">
        <v>25</v>
      </c>
      <c r="H9" s="35">
        <f t="shared" si="0"/>
        <v>663.61404207313024</v>
      </c>
      <c r="I9" s="66" t="s">
        <v>77</v>
      </c>
      <c r="J9" s="22">
        <v>525.15</v>
      </c>
      <c r="K9" s="27" t="s">
        <v>25</v>
      </c>
      <c r="L9" s="35">
        <f t="shared" si="1"/>
        <v>525.15</v>
      </c>
    </row>
    <row r="10" spans="1:12" s="3" customFormat="1" ht="21" customHeight="1" x14ac:dyDescent="0.2">
      <c r="A10" s="167" t="s">
        <v>101</v>
      </c>
      <c r="B10" s="168"/>
      <c r="C10" s="168"/>
      <c r="D10" s="242"/>
      <c r="E10" s="62" t="s">
        <v>76</v>
      </c>
      <c r="F10" s="56">
        <f>F6+F8</f>
        <v>10000</v>
      </c>
      <c r="G10" s="72" t="s">
        <v>25</v>
      </c>
      <c r="H10" s="60">
        <f>H6+H8</f>
        <v>10000</v>
      </c>
      <c r="I10" s="62" t="s">
        <v>76</v>
      </c>
      <c r="J10" s="56">
        <f>J6+J8</f>
        <v>7913.4853499999999</v>
      </c>
      <c r="K10" s="72" t="s">
        <v>25</v>
      </c>
      <c r="L10" s="68">
        <f>L6+L8</f>
        <v>7913.4853499999999</v>
      </c>
    </row>
    <row r="11" spans="1:12" s="3" customFormat="1" ht="21" customHeight="1" x14ac:dyDescent="0.2">
      <c r="A11" s="169"/>
      <c r="B11" s="170"/>
      <c r="C11" s="170"/>
      <c r="D11" s="243"/>
      <c r="E11" s="74" t="s">
        <v>77</v>
      </c>
      <c r="F11" s="58">
        <f>F10/7.5345</f>
        <v>1327.2280841462605</v>
      </c>
      <c r="G11" s="73" t="s">
        <v>25</v>
      </c>
      <c r="H11" s="61">
        <f>SUM(F11:G11)</f>
        <v>1327.2280841462605</v>
      </c>
      <c r="I11" s="74" t="s">
        <v>77</v>
      </c>
      <c r="J11" s="58">
        <f>J10/7.5345</f>
        <v>1050.3</v>
      </c>
      <c r="K11" s="73" t="s">
        <v>25</v>
      </c>
      <c r="L11" s="69">
        <f>SUM(J11:K11)</f>
        <v>1050.3</v>
      </c>
    </row>
    <row r="12" spans="1:12" s="3" customFormat="1" ht="12.75" customHeight="1" x14ac:dyDescent="0.2">
      <c r="A12" s="6"/>
      <c r="B12" s="6"/>
      <c r="C12" s="6"/>
      <c r="D12" s="19"/>
    </row>
    <row r="13" spans="1:12" s="3" customFormat="1" ht="12.75" customHeight="1" x14ac:dyDescent="0.2">
      <c r="A13" s="6"/>
      <c r="B13" s="6"/>
      <c r="C13" s="6"/>
      <c r="D13" s="19"/>
    </row>
    <row r="14" spans="1:12" s="3" customFormat="1" ht="12.75" customHeight="1" x14ac:dyDescent="0.2">
      <c r="A14" s="7" t="s">
        <v>44</v>
      </c>
      <c r="B14" s="7"/>
      <c r="C14" s="7"/>
      <c r="D14" s="20"/>
    </row>
    <row r="15" spans="1:12" s="3" customFormat="1" ht="9.75" customHeight="1" x14ac:dyDescent="0.2">
      <c r="A15" s="7"/>
      <c r="B15" s="7"/>
      <c r="C15" s="7"/>
      <c r="D15" s="20"/>
    </row>
    <row r="16" spans="1:12" s="3" customFormat="1" ht="20.100000000000001" customHeight="1" x14ac:dyDescent="0.2">
      <c r="A16" s="228" t="s">
        <v>121</v>
      </c>
      <c r="B16" s="229"/>
      <c r="C16" s="229"/>
      <c r="D16" s="229"/>
      <c r="E16" s="229"/>
      <c r="F16" s="229"/>
      <c r="G16" s="229"/>
      <c r="H16" s="230"/>
      <c r="I16" s="156" t="s">
        <v>165</v>
      </c>
      <c r="J16" s="156"/>
      <c r="K16" s="156"/>
      <c r="L16" s="156"/>
    </row>
    <row r="17" spans="1:12" s="3" customFormat="1" ht="12.75" customHeight="1" x14ac:dyDescent="0.2">
      <c r="A17" s="216" t="s">
        <v>166</v>
      </c>
      <c r="B17" s="231" t="s">
        <v>143</v>
      </c>
      <c r="C17" s="232"/>
      <c r="D17" s="232"/>
      <c r="E17" s="232"/>
      <c r="F17" s="232"/>
      <c r="G17" s="232"/>
      <c r="H17" s="233"/>
      <c r="I17" s="146" t="s">
        <v>141</v>
      </c>
      <c r="J17" s="146"/>
      <c r="K17" s="146"/>
      <c r="L17" s="146"/>
    </row>
    <row r="18" spans="1:12" s="3" customFormat="1" ht="12.75" customHeight="1" x14ac:dyDescent="0.2">
      <c r="A18" s="216"/>
      <c r="B18" s="234"/>
      <c r="C18" s="235"/>
      <c r="D18" s="235"/>
      <c r="E18" s="235"/>
      <c r="F18" s="235"/>
      <c r="G18" s="235"/>
      <c r="H18" s="236"/>
      <c r="I18" s="146"/>
      <c r="J18" s="146"/>
      <c r="K18" s="146"/>
      <c r="L18" s="146"/>
    </row>
    <row r="19" spans="1:12" s="3" customFormat="1" ht="12.75" customHeight="1" x14ac:dyDescent="0.2">
      <c r="A19" s="216"/>
      <c r="B19" s="237"/>
      <c r="C19" s="238"/>
      <c r="D19" s="238"/>
      <c r="E19" s="238"/>
      <c r="F19" s="238"/>
      <c r="G19" s="238"/>
      <c r="H19" s="239"/>
      <c r="I19" s="146"/>
      <c r="J19" s="146"/>
      <c r="K19" s="146"/>
      <c r="L19" s="146"/>
    </row>
    <row r="20" spans="1:12" s="3" customFormat="1" ht="12.75" customHeight="1" x14ac:dyDescent="0.2">
      <c r="A20" s="216" t="s">
        <v>167</v>
      </c>
      <c r="B20" s="231" t="s">
        <v>142</v>
      </c>
      <c r="C20" s="232"/>
      <c r="D20" s="232"/>
      <c r="E20" s="232"/>
      <c r="F20" s="232"/>
      <c r="G20" s="232"/>
      <c r="H20" s="233"/>
      <c r="I20" s="146" t="s">
        <v>141</v>
      </c>
      <c r="J20" s="146"/>
      <c r="K20" s="146"/>
      <c r="L20" s="146"/>
    </row>
    <row r="21" spans="1:12" s="3" customFormat="1" ht="12.75" customHeight="1" x14ac:dyDescent="0.2">
      <c r="A21" s="216"/>
      <c r="B21" s="234"/>
      <c r="C21" s="235"/>
      <c r="D21" s="235"/>
      <c r="E21" s="235"/>
      <c r="F21" s="235"/>
      <c r="G21" s="235"/>
      <c r="H21" s="236"/>
      <c r="I21" s="146"/>
      <c r="J21" s="146"/>
      <c r="K21" s="146"/>
      <c r="L21" s="146"/>
    </row>
    <row r="22" spans="1:12" s="3" customFormat="1" ht="12.75" customHeight="1" x14ac:dyDescent="0.2">
      <c r="A22" s="216"/>
      <c r="B22" s="237"/>
      <c r="C22" s="238"/>
      <c r="D22" s="238"/>
      <c r="E22" s="238"/>
      <c r="F22" s="238"/>
      <c r="G22" s="238"/>
      <c r="H22" s="239"/>
      <c r="I22" s="146"/>
      <c r="J22" s="146"/>
      <c r="K22" s="146"/>
      <c r="L22" s="146"/>
    </row>
    <row r="23" spans="1:12" ht="12.75" customHeight="1" x14ac:dyDescent="0.2"/>
    <row r="24" spans="1:12" ht="12.75" customHeight="1" x14ac:dyDescent="0.2"/>
    <row r="25" spans="1:12" ht="12.75" customHeight="1" x14ac:dyDescent="0.2"/>
    <row r="26" spans="1:12" ht="12.75" customHeight="1" x14ac:dyDescent="0.2"/>
    <row r="27" spans="1:12" ht="12.75" customHeight="1" x14ac:dyDescent="0.2"/>
    <row r="28" spans="1:12" ht="12.75" customHeight="1" x14ac:dyDescent="0.2"/>
    <row r="29" spans="1:12" ht="12.75" customHeight="1" x14ac:dyDescent="0.2"/>
    <row r="30" spans="1:12" ht="12.75" customHeight="1" x14ac:dyDescent="0.2"/>
    <row r="31" spans="1:12" ht="12.75" customHeight="1" x14ac:dyDescent="0.2"/>
    <row r="32" spans="1:1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sheetData>
  <sheetProtection algorithmName="SHA-512" hashValue="SXqbSZaNKUfNSjb81ZLsIrASE8pXfWSEbxCYMGjq13kbPEyJoXus/j8nzkGkM5nNE7Z3Qv8YnciWhkGJzc0Zqg==" saltValue="hACudLgi/MYJiMxHRdfHeQ==" spinCount="100000" sheet="1" objects="1" scenarios="1"/>
  <mergeCells count="29">
    <mergeCell ref="I17:L19"/>
    <mergeCell ref="I20:L22"/>
    <mergeCell ref="A3:H3"/>
    <mergeCell ref="A16:H16"/>
    <mergeCell ref="B17:H19"/>
    <mergeCell ref="B20:H22"/>
    <mergeCell ref="I3:L3"/>
    <mergeCell ref="I4:I5"/>
    <mergeCell ref="J4:K4"/>
    <mergeCell ref="L4:L5"/>
    <mergeCell ref="I16:L16"/>
    <mergeCell ref="D6:D7"/>
    <mergeCell ref="A10:D11"/>
    <mergeCell ref="A6:A7"/>
    <mergeCell ref="B6:B7"/>
    <mergeCell ref="C6:C7"/>
    <mergeCell ref="A17:A19"/>
    <mergeCell ref="A20:A22"/>
    <mergeCell ref="E4:E5"/>
    <mergeCell ref="F4:G4"/>
    <mergeCell ref="H4:H5"/>
    <mergeCell ref="A8:A9"/>
    <mergeCell ref="B8:B9"/>
    <mergeCell ref="C8:C9"/>
    <mergeCell ref="D8:D9"/>
    <mergeCell ref="A4:A5"/>
    <mergeCell ref="B4:B5"/>
    <mergeCell ref="C4:C5"/>
    <mergeCell ref="D4:D5"/>
  </mergeCells>
  <phoneticPr fontId="1" type="noConversion"/>
  <pageMargins left="0.39370078740157483" right="0.19685039370078741" top="0.59055118110236227" bottom="0.19685039370078741" header="0.31496062992125984" footer="0.31496062992125984"/>
  <pageSetup paperSize="9" scale="75" orientation="landscape" r:id="rId1"/>
  <headerFooter alignWithMargins="0">
    <oddHeader>&amp;CKOMUNALAC POŽEGA d.o.o. - IZVRŠENJE PLANA INVESTICIJA I INVESTICIJSKOG ODRŽAVANJA ZA 2023. GODINU</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2"/>
  <sheetViews>
    <sheetView zoomScaleNormal="100" workbookViewId="0">
      <selection activeCell="A29" sqref="A29:A32"/>
    </sheetView>
  </sheetViews>
  <sheetFormatPr defaultRowHeight="12.75" x14ac:dyDescent="0.2"/>
  <cols>
    <col min="1" max="1" width="4.7109375" style="5" customWidth="1"/>
    <col min="2" max="2" width="29.7109375" style="5" customWidth="1"/>
    <col min="3" max="3" width="34.7109375" style="5" customWidth="1"/>
    <col min="4" max="4" width="13.7109375" style="4" customWidth="1"/>
    <col min="5" max="5" width="5.7109375" style="2" customWidth="1"/>
    <col min="6" max="8" width="15.7109375" style="2" customWidth="1"/>
    <col min="9" max="9" width="5.7109375" style="2" customWidth="1"/>
    <col min="10" max="12" width="15.7109375" style="2" customWidth="1"/>
    <col min="13" max="16384" width="9.140625" style="2"/>
  </cols>
  <sheetData>
    <row r="1" spans="1:12" s="15" customFormat="1" ht="20.100000000000001" customHeight="1" x14ac:dyDescent="0.2">
      <c r="A1" s="13" t="s">
        <v>1</v>
      </c>
      <c r="B1" s="14" t="s">
        <v>10</v>
      </c>
      <c r="C1" s="14"/>
      <c r="D1" s="14"/>
    </row>
    <row r="2" spans="1:12" s="3" customFormat="1" ht="9.9499999999999993" customHeight="1" x14ac:dyDescent="0.2">
      <c r="A2" s="11"/>
      <c r="B2" s="12"/>
      <c r="C2" s="12"/>
      <c r="D2" s="4"/>
    </row>
    <row r="3" spans="1:12" s="3" customFormat="1" ht="20.100000000000001" customHeight="1" x14ac:dyDescent="0.2">
      <c r="A3" s="129" t="s">
        <v>121</v>
      </c>
      <c r="B3" s="130"/>
      <c r="C3" s="130"/>
      <c r="D3" s="130"/>
      <c r="E3" s="130"/>
      <c r="F3" s="130"/>
      <c r="G3" s="130"/>
      <c r="H3" s="131"/>
      <c r="I3" s="160" t="s">
        <v>165</v>
      </c>
      <c r="J3" s="246"/>
      <c r="K3" s="246"/>
      <c r="L3" s="247"/>
    </row>
    <row r="4" spans="1:12" s="3" customFormat="1" ht="24.95" customHeight="1" x14ac:dyDescent="0.2">
      <c r="A4" s="205" t="s">
        <v>14</v>
      </c>
      <c r="B4" s="207" t="s">
        <v>16</v>
      </c>
      <c r="C4" s="202" t="s">
        <v>18</v>
      </c>
      <c r="D4" s="197" t="s">
        <v>17</v>
      </c>
      <c r="E4" s="163" t="s">
        <v>75</v>
      </c>
      <c r="F4" s="202" t="s">
        <v>13</v>
      </c>
      <c r="G4" s="203"/>
      <c r="H4" s="158" t="s">
        <v>83</v>
      </c>
      <c r="I4" s="163" t="s">
        <v>75</v>
      </c>
      <c r="J4" s="202" t="s">
        <v>13</v>
      </c>
      <c r="K4" s="203"/>
      <c r="L4" s="158" t="s">
        <v>83</v>
      </c>
    </row>
    <row r="5" spans="1:12" s="3" customFormat="1" ht="24.95" customHeight="1" x14ac:dyDescent="0.2">
      <c r="A5" s="224"/>
      <c r="B5" s="226"/>
      <c r="C5" s="227"/>
      <c r="D5" s="198"/>
      <c r="E5" s="164"/>
      <c r="F5" s="16" t="s">
        <v>98</v>
      </c>
      <c r="G5" s="24" t="s">
        <v>97</v>
      </c>
      <c r="H5" s="159"/>
      <c r="I5" s="164"/>
      <c r="J5" s="16" t="s">
        <v>98</v>
      </c>
      <c r="K5" s="24" t="s">
        <v>97</v>
      </c>
      <c r="L5" s="159"/>
    </row>
    <row r="6" spans="1:12" s="3" customFormat="1" ht="27" customHeight="1" x14ac:dyDescent="0.2">
      <c r="A6" s="187" t="s">
        <v>7</v>
      </c>
      <c r="B6" s="219" t="s">
        <v>49</v>
      </c>
      <c r="C6" s="221" t="s">
        <v>51</v>
      </c>
      <c r="D6" s="248" t="s">
        <v>31</v>
      </c>
      <c r="E6" s="77" t="s">
        <v>76</v>
      </c>
      <c r="F6" s="21">
        <v>30000</v>
      </c>
      <c r="G6" s="25" t="s">
        <v>25</v>
      </c>
      <c r="H6" s="107">
        <f t="shared" ref="H6:H11" si="0">SUM(F6:G6)</f>
        <v>30000</v>
      </c>
      <c r="I6" s="77" t="s">
        <v>76</v>
      </c>
      <c r="J6" s="21">
        <f>J7*7.5345</f>
        <v>19530.930899999999</v>
      </c>
      <c r="K6" s="25" t="s">
        <v>25</v>
      </c>
      <c r="L6" s="107">
        <f t="shared" ref="L6:L11" si="1">SUM(J6:K6)</f>
        <v>19530.930899999999</v>
      </c>
    </row>
    <row r="7" spans="1:12" s="3" customFormat="1" ht="27" customHeight="1" x14ac:dyDescent="0.2">
      <c r="A7" s="188"/>
      <c r="B7" s="220"/>
      <c r="C7" s="222"/>
      <c r="D7" s="249"/>
      <c r="E7" s="78" t="s">
        <v>77</v>
      </c>
      <c r="F7" s="22">
        <f>F6/7.5345</f>
        <v>3981.6842524387812</v>
      </c>
      <c r="G7" s="27" t="s">
        <v>25</v>
      </c>
      <c r="H7" s="108">
        <f t="shared" si="0"/>
        <v>3981.6842524387812</v>
      </c>
      <c r="I7" s="78" t="s">
        <v>77</v>
      </c>
      <c r="J7" s="22">
        <f>365.2+1557+670</f>
        <v>2592.1999999999998</v>
      </c>
      <c r="K7" s="27" t="s">
        <v>25</v>
      </c>
      <c r="L7" s="108">
        <f t="shared" si="1"/>
        <v>2592.1999999999998</v>
      </c>
    </row>
    <row r="8" spans="1:12" s="3" customFormat="1" ht="27" customHeight="1" x14ac:dyDescent="0.2">
      <c r="A8" s="187" t="s">
        <v>8</v>
      </c>
      <c r="B8" s="219" t="s">
        <v>50</v>
      </c>
      <c r="C8" s="221" t="s">
        <v>54</v>
      </c>
      <c r="D8" s="248" t="s">
        <v>31</v>
      </c>
      <c r="E8" s="77" t="s">
        <v>76</v>
      </c>
      <c r="F8" s="21">
        <v>25000</v>
      </c>
      <c r="G8" s="25" t="s">
        <v>25</v>
      </c>
      <c r="H8" s="107">
        <f t="shared" si="0"/>
        <v>25000</v>
      </c>
      <c r="I8" s="77" t="s">
        <v>76</v>
      </c>
      <c r="J8" s="21">
        <f>J9*7.5345</f>
        <v>7331.0685000000003</v>
      </c>
      <c r="K8" s="25" t="s">
        <v>25</v>
      </c>
      <c r="L8" s="107">
        <f t="shared" si="1"/>
        <v>7331.0685000000003</v>
      </c>
    </row>
    <row r="9" spans="1:12" s="3" customFormat="1" ht="27" customHeight="1" x14ac:dyDescent="0.2">
      <c r="A9" s="188"/>
      <c r="B9" s="220"/>
      <c r="C9" s="222"/>
      <c r="D9" s="249"/>
      <c r="E9" s="78" t="s">
        <v>77</v>
      </c>
      <c r="F9" s="22">
        <f>F8/7.5345</f>
        <v>3318.0702103656513</v>
      </c>
      <c r="G9" s="27" t="s">
        <v>25</v>
      </c>
      <c r="H9" s="108">
        <f t="shared" si="0"/>
        <v>3318.0702103656513</v>
      </c>
      <c r="I9" s="78" t="s">
        <v>77</v>
      </c>
      <c r="J9" s="22">
        <v>973</v>
      </c>
      <c r="K9" s="27" t="s">
        <v>25</v>
      </c>
      <c r="L9" s="108">
        <f t="shared" si="1"/>
        <v>973</v>
      </c>
    </row>
    <row r="10" spans="1:12" s="3" customFormat="1" ht="27" customHeight="1" x14ac:dyDescent="0.2">
      <c r="A10" s="251" t="s">
        <v>0</v>
      </c>
      <c r="B10" s="252" t="s">
        <v>52</v>
      </c>
      <c r="C10" s="253" t="s">
        <v>53</v>
      </c>
      <c r="D10" s="250" t="s">
        <v>31</v>
      </c>
      <c r="E10" s="76" t="s">
        <v>76</v>
      </c>
      <c r="F10" s="44">
        <v>7000</v>
      </c>
      <c r="G10" s="36" t="s">
        <v>25</v>
      </c>
      <c r="H10" s="107">
        <f t="shared" si="0"/>
        <v>7000</v>
      </c>
      <c r="I10" s="76" t="s">
        <v>76</v>
      </c>
      <c r="J10" s="44">
        <f>J11*7.5345</f>
        <v>4504.0487549999998</v>
      </c>
      <c r="K10" s="36" t="s">
        <v>25</v>
      </c>
      <c r="L10" s="107">
        <f t="shared" si="1"/>
        <v>4504.0487549999998</v>
      </c>
    </row>
    <row r="11" spans="1:12" s="3" customFormat="1" ht="27" customHeight="1" x14ac:dyDescent="0.2">
      <c r="A11" s="188"/>
      <c r="B11" s="220"/>
      <c r="C11" s="222"/>
      <c r="D11" s="249"/>
      <c r="E11" s="75" t="s">
        <v>77</v>
      </c>
      <c r="F11" s="22">
        <f>F10/7.5345</f>
        <v>929.05965890238235</v>
      </c>
      <c r="G11" s="27" t="s">
        <v>25</v>
      </c>
      <c r="H11" s="108">
        <f t="shared" si="0"/>
        <v>929.05965890238235</v>
      </c>
      <c r="I11" s="75" t="s">
        <v>77</v>
      </c>
      <c r="J11" s="22">
        <v>597.79</v>
      </c>
      <c r="K11" s="27" t="s">
        <v>25</v>
      </c>
      <c r="L11" s="108">
        <f t="shared" si="1"/>
        <v>597.79</v>
      </c>
    </row>
    <row r="12" spans="1:12" s="3" customFormat="1" ht="21" customHeight="1" x14ac:dyDescent="0.2">
      <c r="A12" s="167" t="s">
        <v>102</v>
      </c>
      <c r="B12" s="168"/>
      <c r="C12" s="168"/>
      <c r="D12" s="168"/>
      <c r="E12" s="62" t="s">
        <v>76</v>
      </c>
      <c r="F12" s="56">
        <f>F6+F8+F10</f>
        <v>62000</v>
      </c>
      <c r="G12" s="72" t="s">
        <v>25</v>
      </c>
      <c r="H12" s="68">
        <f>H6+H8+H10</f>
        <v>62000</v>
      </c>
      <c r="I12" s="62" t="s">
        <v>76</v>
      </c>
      <c r="J12" s="56">
        <f>J6+J8+J10</f>
        <v>31366.048155</v>
      </c>
      <c r="K12" s="72" t="s">
        <v>25</v>
      </c>
      <c r="L12" s="68">
        <f>L6+L8+L10</f>
        <v>31366.048155</v>
      </c>
    </row>
    <row r="13" spans="1:12" s="3" customFormat="1" ht="21" customHeight="1" x14ac:dyDescent="0.2">
      <c r="A13" s="169"/>
      <c r="B13" s="170"/>
      <c r="C13" s="170"/>
      <c r="D13" s="170"/>
      <c r="E13" s="74" t="s">
        <v>77</v>
      </c>
      <c r="F13" s="58">
        <f>F12/7.5345</f>
        <v>8228.8141217068151</v>
      </c>
      <c r="G13" s="102" t="s">
        <v>25</v>
      </c>
      <c r="H13" s="69">
        <f>H12/7.5345</f>
        <v>8228.8141217068151</v>
      </c>
      <c r="I13" s="74" t="s">
        <v>77</v>
      </c>
      <c r="J13" s="58">
        <f>J12/7.5345</f>
        <v>4162.99</v>
      </c>
      <c r="K13" s="102" t="s">
        <v>25</v>
      </c>
      <c r="L13" s="69">
        <f>L12/7.5345</f>
        <v>4162.99</v>
      </c>
    </row>
    <row r="14" spans="1:12" s="3" customFormat="1" ht="12.75" customHeight="1" x14ac:dyDescent="0.2">
      <c r="A14" s="6"/>
      <c r="B14" s="6"/>
      <c r="C14" s="6"/>
      <c r="D14" s="8"/>
    </row>
    <row r="15" spans="1:12" s="3" customFormat="1" ht="12.75" customHeight="1" x14ac:dyDescent="0.2">
      <c r="A15" s="6"/>
      <c r="B15" s="6"/>
      <c r="C15" s="6"/>
      <c r="D15" s="8"/>
    </row>
    <row r="16" spans="1:12" s="3" customFormat="1" ht="12.75" customHeight="1" x14ac:dyDescent="0.2">
      <c r="A16" s="7" t="s">
        <v>44</v>
      </c>
      <c r="B16" s="7"/>
      <c r="C16" s="7"/>
      <c r="D16" s="7"/>
    </row>
    <row r="17" spans="1:12" s="3" customFormat="1" ht="12.75" customHeight="1" x14ac:dyDescent="0.2">
      <c r="A17" s="7"/>
      <c r="B17" s="7"/>
      <c r="C17" s="7"/>
      <c r="D17" s="7"/>
    </row>
    <row r="18" spans="1:12" s="3" customFormat="1" ht="20.100000000000001" customHeight="1" x14ac:dyDescent="0.2">
      <c r="A18" s="228" t="s">
        <v>121</v>
      </c>
      <c r="B18" s="229"/>
      <c r="C18" s="229"/>
      <c r="D18" s="229"/>
      <c r="E18" s="229"/>
      <c r="F18" s="229"/>
      <c r="G18" s="229"/>
      <c r="H18" s="230"/>
      <c r="I18" s="160" t="s">
        <v>165</v>
      </c>
      <c r="J18" s="161"/>
      <c r="K18" s="161"/>
      <c r="L18" s="162"/>
    </row>
    <row r="19" spans="1:12" s="3" customFormat="1" ht="12.75" customHeight="1" x14ac:dyDescent="0.2">
      <c r="A19" s="216" t="s">
        <v>38</v>
      </c>
      <c r="B19" s="231" t="s">
        <v>69</v>
      </c>
      <c r="C19" s="232"/>
      <c r="D19" s="232"/>
      <c r="E19" s="232"/>
      <c r="F19" s="232"/>
      <c r="G19" s="232"/>
      <c r="H19" s="233"/>
      <c r="I19" s="147" t="s">
        <v>144</v>
      </c>
      <c r="J19" s="148"/>
      <c r="K19" s="148"/>
      <c r="L19" s="149"/>
    </row>
    <row r="20" spans="1:12" s="3" customFormat="1" ht="12.75" customHeight="1" x14ac:dyDescent="0.2">
      <c r="A20" s="216"/>
      <c r="B20" s="234"/>
      <c r="C20" s="235"/>
      <c r="D20" s="235"/>
      <c r="E20" s="235"/>
      <c r="F20" s="235"/>
      <c r="G20" s="235"/>
      <c r="H20" s="236"/>
      <c r="I20" s="150"/>
      <c r="J20" s="151"/>
      <c r="K20" s="151"/>
      <c r="L20" s="152"/>
    </row>
    <row r="21" spans="1:12" s="3" customFormat="1" ht="12.75" customHeight="1" x14ac:dyDescent="0.2">
      <c r="A21" s="216"/>
      <c r="B21" s="234"/>
      <c r="C21" s="235"/>
      <c r="D21" s="235"/>
      <c r="E21" s="235"/>
      <c r="F21" s="235"/>
      <c r="G21" s="235"/>
      <c r="H21" s="236"/>
      <c r="I21" s="150"/>
      <c r="J21" s="151"/>
      <c r="K21" s="151"/>
      <c r="L21" s="152"/>
    </row>
    <row r="22" spans="1:12" s="3" customFormat="1" ht="12.75" customHeight="1" x14ac:dyDescent="0.2">
      <c r="A22" s="216"/>
      <c r="B22" s="234"/>
      <c r="C22" s="235"/>
      <c r="D22" s="235"/>
      <c r="E22" s="235"/>
      <c r="F22" s="235"/>
      <c r="G22" s="235"/>
      <c r="H22" s="236"/>
      <c r="I22" s="150"/>
      <c r="J22" s="151"/>
      <c r="K22" s="151"/>
      <c r="L22" s="152"/>
    </row>
    <row r="23" spans="1:12" s="3" customFormat="1" ht="12.75" customHeight="1" x14ac:dyDescent="0.2">
      <c r="A23" s="216"/>
      <c r="B23" s="237"/>
      <c r="C23" s="238"/>
      <c r="D23" s="238"/>
      <c r="E23" s="238"/>
      <c r="F23" s="238"/>
      <c r="G23" s="238"/>
      <c r="H23" s="239"/>
      <c r="I23" s="153"/>
      <c r="J23" s="154"/>
      <c r="K23" s="154"/>
      <c r="L23" s="155"/>
    </row>
    <row r="24" spans="1:12" s="3" customFormat="1" ht="12.75" customHeight="1" x14ac:dyDescent="0.2">
      <c r="A24" s="254" t="s">
        <v>39</v>
      </c>
      <c r="B24" s="231" t="s">
        <v>70</v>
      </c>
      <c r="C24" s="232"/>
      <c r="D24" s="232"/>
      <c r="E24" s="232"/>
      <c r="F24" s="232"/>
      <c r="G24" s="232"/>
      <c r="H24" s="233"/>
      <c r="I24" s="147" t="s">
        <v>145</v>
      </c>
      <c r="J24" s="148"/>
      <c r="K24" s="148"/>
      <c r="L24" s="149"/>
    </row>
    <row r="25" spans="1:12" s="3" customFormat="1" ht="12.75" customHeight="1" x14ac:dyDescent="0.2">
      <c r="A25" s="255"/>
      <c r="B25" s="234"/>
      <c r="C25" s="235"/>
      <c r="D25" s="235"/>
      <c r="E25" s="235"/>
      <c r="F25" s="235"/>
      <c r="G25" s="235"/>
      <c r="H25" s="236"/>
      <c r="I25" s="150"/>
      <c r="J25" s="151"/>
      <c r="K25" s="151"/>
      <c r="L25" s="152"/>
    </row>
    <row r="26" spans="1:12" s="3" customFormat="1" ht="12.75" customHeight="1" x14ac:dyDescent="0.2">
      <c r="A26" s="255"/>
      <c r="B26" s="234"/>
      <c r="C26" s="235"/>
      <c r="D26" s="235"/>
      <c r="E26" s="235"/>
      <c r="F26" s="235"/>
      <c r="G26" s="235"/>
      <c r="H26" s="236"/>
      <c r="I26" s="150"/>
      <c r="J26" s="151"/>
      <c r="K26" s="151"/>
      <c r="L26" s="152"/>
    </row>
    <row r="27" spans="1:12" ht="12.75" customHeight="1" x14ac:dyDescent="0.2">
      <c r="A27" s="255"/>
      <c r="B27" s="234"/>
      <c r="C27" s="235"/>
      <c r="D27" s="235"/>
      <c r="E27" s="235"/>
      <c r="F27" s="235"/>
      <c r="G27" s="235"/>
      <c r="H27" s="236"/>
      <c r="I27" s="150"/>
      <c r="J27" s="151"/>
      <c r="K27" s="151"/>
      <c r="L27" s="152"/>
    </row>
    <row r="28" spans="1:12" ht="12.75" customHeight="1" x14ac:dyDescent="0.2">
      <c r="A28" s="256"/>
      <c r="B28" s="237"/>
      <c r="C28" s="238"/>
      <c r="D28" s="238"/>
      <c r="E28" s="238"/>
      <c r="F28" s="238"/>
      <c r="G28" s="238"/>
      <c r="H28" s="239"/>
      <c r="I28" s="153"/>
      <c r="J28" s="154"/>
      <c r="K28" s="154"/>
      <c r="L28" s="155"/>
    </row>
    <row r="29" spans="1:12" s="3" customFormat="1" ht="12.75" customHeight="1" x14ac:dyDescent="0.2">
      <c r="A29" s="157" t="s">
        <v>40</v>
      </c>
      <c r="B29" s="133" t="s">
        <v>71</v>
      </c>
      <c r="C29" s="134"/>
      <c r="D29" s="134"/>
      <c r="E29" s="134"/>
      <c r="F29" s="134"/>
      <c r="G29" s="134"/>
      <c r="H29" s="135"/>
      <c r="I29" s="147" t="s">
        <v>146</v>
      </c>
      <c r="J29" s="148"/>
      <c r="K29" s="148"/>
      <c r="L29" s="149"/>
    </row>
    <row r="30" spans="1:12" s="3" customFormat="1" ht="12.75" customHeight="1" x14ac:dyDescent="0.2">
      <c r="A30" s="157"/>
      <c r="B30" s="136"/>
      <c r="C30" s="137"/>
      <c r="D30" s="137"/>
      <c r="E30" s="137"/>
      <c r="F30" s="137"/>
      <c r="G30" s="137"/>
      <c r="H30" s="138"/>
      <c r="I30" s="150"/>
      <c r="J30" s="151"/>
      <c r="K30" s="151"/>
      <c r="L30" s="152"/>
    </row>
    <row r="31" spans="1:12" s="3" customFormat="1" ht="12.75" customHeight="1" x14ac:dyDescent="0.2">
      <c r="A31" s="157"/>
      <c r="B31" s="136"/>
      <c r="C31" s="137"/>
      <c r="D31" s="137"/>
      <c r="E31" s="137"/>
      <c r="F31" s="137"/>
      <c r="G31" s="137"/>
      <c r="H31" s="138"/>
      <c r="I31" s="150"/>
      <c r="J31" s="151"/>
      <c r="K31" s="151"/>
      <c r="L31" s="152"/>
    </row>
    <row r="32" spans="1:12" s="3" customFormat="1" ht="12.75" customHeight="1" x14ac:dyDescent="0.2">
      <c r="A32" s="157"/>
      <c r="B32" s="139"/>
      <c r="C32" s="140"/>
      <c r="D32" s="140"/>
      <c r="E32" s="140"/>
      <c r="F32" s="140"/>
      <c r="G32" s="140"/>
      <c r="H32" s="141"/>
      <c r="I32" s="153"/>
      <c r="J32" s="154"/>
      <c r="K32" s="154"/>
      <c r="L32" s="155"/>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sheetData>
  <sheetProtection algorithmName="SHA-512" hashValue="lEjwLAb+Xr9/OKCHKVlkCT2+R8hiSmI4yavAJS27nsSSGswWLrJMR9zLsj6DFHICQvPtc+Zh47pqaM05ccpYJQ==" saltValue="APkkH9+XDIK3LAG9nZgv2g==" spinCount="100000" sheet="1" objects="1" scenarios="1"/>
  <mergeCells count="36">
    <mergeCell ref="I18:L18"/>
    <mergeCell ref="I19:L23"/>
    <mergeCell ref="I24:L28"/>
    <mergeCell ref="I29:L32"/>
    <mergeCell ref="B19:H23"/>
    <mergeCell ref="B24:H28"/>
    <mergeCell ref="B29:H32"/>
    <mergeCell ref="A18:H18"/>
    <mergeCell ref="A24:A28"/>
    <mergeCell ref="A19:A23"/>
    <mergeCell ref="A29:A32"/>
    <mergeCell ref="A12:D13"/>
    <mergeCell ref="D6:D7"/>
    <mergeCell ref="D8:D9"/>
    <mergeCell ref="D10:D11"/>
    <mergeCell ref="D4:D5"/>
    <mergeCell ref="A6:A7"/>
    <mergeCell ref="B6:B7"/>
    <mergeCell ref="C6:C7"/>
    <mergeCell ref="A8:A9"/>
    <mergeCell ref="B8:B9"/>
    <mergeCell ref="A10:A11"/>
    <mergeCell ref="B10:B11"/>
    <mergeCell ref="C8:C9"/>
    <mergeCell ref="C10:C11"/>
    <mergeCell ref="A4:A5"/>
    <mergeCell ref="I4:I5"/>
    <mergeCell ref="J4:K4"/>
    <mergeCell ref="L4:L5"/>
    <mergeCell ref="I3:L3"/>
    <mergeCell ref="B4:B5"/>
    <mergeCell ref="C4:C5"/>
    <mergeCell ref="A3:H3"/>
    <mergeCell ref="E4:E5"/>
    <mergeCell ref="F4:G4"/>
    <mergeCell ref="H4:H5"/>
  </mergeCells>
  <phoneticPr fontId="1" type="noConversion"/>
  <pageMargins left="0.39370078740157483" right="0.19685039370078741" top="0.59055118110236227" bottom="0.19685039370078741" header="0.31496062992125984" footer="0.31496062992125984"/>
  <pageSetup paperSize="9" scale="75" orientation="landscape" r:id="rId1"/>
  <headerFooter alignWithMargins="0">
    <oddHeader>&amp;CKOMUNALAC POŽEGA d.o.o. - IZVRŠENJE PLANA INVESTICIJA I INVESTICIJSKOG ODRŽAVANJA ZA 2023. GODINU</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2"/>
  <sheetViews>
    <sheetView zoomScaleNormal="100" workbookViewId="0">
      <selection activeCell="A22" sqref="A22"/>
    </sheetView>
  </sheetViews>
  <sheetFormatPr defaultRowHeight="12.75" x14ac:dyDescent="0.2"/>
  <cols>
    <col min="1" max="1" width="4.7109375" style="5" customWidth="1"/>
    <col min="2" max="2" width="29.7109375" style="5" customWidth="1"/>
    <col min="3" max="3" width="34.7109375" style="5" customWidth="1"/>
    <col min="4" max="4" width="13.7109375" style="4" customWidth="1"/>
    <col min="5" max="5" width="5.7109375" style="2" customWidth="1"/>
    <col min="6" max="8" width="15.7109375" style="2" customWidth="1"/>
    <col min="9" max="9" width="5.7109375" style="2" customWidth="1"/>
    <col min="10" max="12" width="15.7109375" style="2" customWidth="1"/>
    <col min="13" max="16384" width="9.140625" style="2"/>
  </cols>
  <sheetData>
    <row r="1" spans="1:12" s="15" customFormat="1" ht="20.100000000000001" customHeight="1" x14ac:dyDescent="0.2">
      <c r="A1" s="13" t="s">
        <v>2</v>
      </c>
      <c r="B1" s="14" t="s">
        <v>9</v>
      </c>
      <c r="C1" s="14"/>
      <c r="D1" s="14"/>
    </row>
    <row r="2" spans="1:12" s="3" customFormat="1" ht="9.9499999999999993" customHeight="1" x14ac:dyDescent="0.2">
      <c r="A2" s="11"/>
      <c r="B2" s="12"/>
      <c r="C2" s="12"/>
      <c r="D2" s="4"/>
    </row>
    <row r="3" spans="1:12" s="3" customFormat="1" ht="20.100000000000001" customHeight="1" x14ac:dyDescent="0.2">
      <c r="A3" s="129" t="s">
        <v>121</v>
      </c>
      <c r="B3" s="130"/>
      <c r="C3" s="130"/>
      <c r="D3" s="130"/>
      <c r="E3" s="130"/>
      <c r="F3" s="130"/>
      <c r="G3" s="130"/>
      <c r="H3" s="131"/>
      <c r="I3" s="160" t="s">
        <v>165</v>
      </c>
      <c r="J3" s="161"/>
      <c r="K3" s="161"/>
      <c r="L3" s="162"/>
    </row>
    <row r="4" spans="1:12" s="3" customFormat="1" ht="24.95" customHeight="1" x14ac:dyDescent="0.2">
      <c r="A4" s="205" t="s">
        <v>14</v>
      </c>
      <c r="B4" s="207" t="s">
        <v>16</v>
      </c>
      <c r="C4" s="202" t="s">
        <v>18</v>
      </c>
      <c r="D4" s="197" t="s">
        <v>17</v>
      </c>
      <c r="E4" s="264" t="s">
        <v>75</v>
      </c>
      <c r="F4" s="202" t="s">
        <v>13</v>
      </c>
      <c r="G4" s="203"/>
      <c r="H4" s="158" t="s">
        <v>83</v>
      </c>
      <c r="I4" s="264" t="s">
        <v>75</v>
      </c>
      <c r="J4" s="202" t="s">
        <v>13</v>
      </c>
      <c r="K4" s="203"/>
      <c r="L4" s="158" t="s">
        <v>83</v>
      </c>
    </row>
    <row r="5" spans="1:12" s="3" customFormat="1" ht="24.95" customHeight="1" x14ac:dyDescent="0.2">
      <c r="A5" s="224"/>
      <c r="B5" s="226"/>
      <c r="C5" s="227"/>
      <c r="D5" s="198"/>
      <c r="E5" s="241"/>
      <c r="F5" s="16" t="s">
        <v>95</v>
      </c>
      <c r="G5" s="24" t="s">
        <v>97</v>
      </c>
      <c r="H5" s="159"/>
      <c r="I5" s="241"/>
      <c r="J5" s="16" t="s">
        <v>95</v>
      </c>
      <c r="K5" s="24" t="s">
        <v>97</v>
      </c>
      <c r="L5" s="159"/>
    </row>
    <row r="6" spans="1:12" s="3" customFormat="1" ht="33.950000000000003" customHeight="1" x14ac:dyDescent="0.2">
      <c r="A6" s="187" t="s">
        <v>7</v>
      </c>
      <c r="B6" s="257" t="s">
        <v>67</v>
      </c>
      <c r="C6" s="173" t="s">
        <v>68</v>
      </c>
      <c r="D6" s="259" t="s">
        <v>31</v>
      </c>
      <c r="E6" s="40" t="s">
        <v>76</v>
      </c>
      <c r="F6" s="21">
        <v>2000</v>
      </c>
      <c r="G6" s="25" t="s">
        <v>25</v>
      </c>
      <c r="H6" s="86">
        <f t="shared" ref="H6" si="0">SUM(F6:G6)</f>
        <v>2000</v>
      </c>
      <c r="I6" s="40" t="s">
        <v>76</v>
      </c>
      <c r="J6" s="21">
        <f>J7*7.5345</f>
        <v>2263.7405250000002</v>
      </c>
      <c r="K6" s="25" t="s">
        <v>25</v>
      </c>
      <c r="L6" s="86">
        <f t="shared" ref="L6:L7" si="1">SUM(J6:K6)</f>
        <v>2263.7405250000002</v>
      </c>
    </row>
    <row r="7" spans="1:12" s="3" customFormat="1" ht="33.950000000000003" customHeight="1" x14ac:dyDescent="0.2">
      <c r="A7" s="188"/>
      <c r="B7" s="258"/>
      <c r="C7" s="174"/>
      <c r="D7" s="260"/>
      <c r="E7" s="47" t="s">
        <v>77</v>
      </c>
      <c r="F7" s="80">
        <f>F6/7.5345</f>
        <v>265.44561682925212</v>
      </c>
      <c r="G7" s="27" t="s">
        <v>25</v>
      </c>
      <c r="H7" s="88">
        <f>SUM(F7:G7)</f>
        <v>265.44561682925212</v>
      </c>
      <c r="I7" s="47" t="s">
        <v>77</v>
      </c>
      <c r="J7" s="80">
        <v>300.45</v>
      </c>
      <c r="K7" s="27" t="s">
        <v>25</v>
      </c>
      <c r="L7" s="88">
        <f t="shared" si="1"/>
        <v>300.45</v>
      </c>
    </row>
    <row r="8" spans="1:12" s="3" customFormat="1" ht="23.1" customHeight="1" x14ac:dyDescent="0.2">
      <c r="A8" s="187" t="s">
        <v>8</v>
      </c>
      <c r="B8" s="262" t="s">
        <v>112</v>
      </c>
      <c r="C8" s="173" t="s">
        <v>113</v>
      </c>
      <c r="D8" s="175" t="s">
        <v>31</v>
      </c>
      <c r="E8" s="40" t="s">
        <v>76</v>
      </c>
      <c r="F8" s="21">
        <v>3000</v>
      </c>
      <c r="G8" s="25" t="s">
        <v>25</v>
      </c>
      <c r="H8" s="86">
        <f>SUM(F8:G8)</f>
        <v>3000</v>
      </c>
      <c r="I8" s="40" t="s">
        <v>76</v>
      </c>
      <c r="J8" s="21">
        <f>J9*7.5345</f>
        <v>2961.0585000000001</v>
      </c>
      <c r="K8" s="25" t="s">
        <v>25</v>
      </c>
      <c r="L8" s="86">
        <f>SUM(J8:K8)</f>
        <v>2961.0585000000001</v>
      </c>
    </row>
    <row r="9" spans="1:12" s="3" customFormat="1" ht="23.1" customHeight="1" x14ac:dyDescent="0.2">
      <c r="A9" s="188"/>
      <c r="B9" s="263"/>
      <c r="C9" s="174"/>
      <c r="D9" s="176"/>
      <c r="E9" s="47" t="s">
        <v>77</v>
      </c>
      <c r="F9" s="22">
        <f>F8/7.5345</f>
        <v>398.16842524387812</v>
      </c>
      <c r="G9" s="27" t="s">
        <v>25</v>
      </c>
      <c r="H9" s="91">
        <f>SUM(F9:G9)</f>
        <v>398.16842524387812</v>
      </c>
      <c r="I9" s="47" t="s">
        <v>77</v>
      </c>
      <c r="J9" s="22">
        <v>393</v>
      </c>
      <c r="K9" s="27" t="s">
        <v>25</v>
      </c>
      <c r="L9" s="91">
        <f>SUM(J9:K9)</f>
        <v>393</v>
      </c>
    </row>
    <row r="10" spans="1:12" s="3" customFormat="1" ht="21" customHeight="1" x14ac:dyDescent="0.2">
      <c r="A10" s="167" t="s">
        <v>103</v>
      </c>
      <c r="B10" s="168"/>
      <c r="C10" s="168"/>
      <c r="D10" s="168"/>
      <c r="E10" s="62" t="s">
        <v>76</v>
      </c>
      <c r="F10" s="56">
        <f>F6+F8</f>
        <v>5000</v>
      </c>
      <c r="G10" s="72" t="s">
        <v>25</v>
      </c>
      <c r="H10" s="68">
        <f>H6+H8</f>
        <v>5000</v>
      </c>
      <c r="I10" s="62" t="s">
        <v>76</v>
      </c>
      <c r="J10" s="56">
        <f>J6+J8</f>
        <v>5224.7990250000003</v>
      </c>
      <c r="K10" s="72" t="s">
        <v>25</v>
      </c>
      <c r="L10" s="68">
        <f>L6+L8</f>
        <v>5224.7990250000003</v>
      </c>
    </row>
    <row r="11" spans="1:12" s="3" customFormat="1" ht="21" customHeight="1" x14ac:dyDescent="0.2">
      <c r="A11" s="169"/>
      <c r="B11" s="170"/>
      <c r="C11" s="170"/>
      <c r="D11" s="170"/>
      <c r="E11" s="74" t="s">
        <v>77</v>
      </c>
      <c r="F11" s="58">
        <f>F7+F9</f>
        <v>663.61404207313024</v>
      </c>
      <c r="G11" s="73" t="s">
        <v>25</v>
      </c>
      <c r="H11" s="69">
        <f>SUM(F11:G11)</f>
        <v>663.61404207313024</v>
      </c>
      <c r="I11" s="74" t="s">
        <v>77</v>
      </c>
      <c r="J11" s="58">
        <f>J7+J9</f>
        <v>693.45</v>
      </c>
      <c r="K11" s="73" t="s">
        <v>25</v>
      </c>
      <c r="L11" s="69">
        <f>L7+L9</f>
        <v>693.45</v>
      </c>
    </row>
    <row r="12" spans="1:12" s="3" customFormat="1" ht="12.75" customHeight="1" x14ac:dyDescent="0.2">
      <c r="A12" s="6"/>
      <c r="B12" s="6"/>
      <c r="C12" s="6"/>
      <c r="D12" s="8"/>
    </row>
    <row r="13" spans="1:12" s="3" customFormat="1" ht="12.75" customHeight="1" x14ac:dyDescent="0.2">
      <c r="A13" s="6"/>
      <c r="B13" s="6"/>
      <c r="C13" s="6"/>
      <c r="D13" s="8"/>
    </row>
    <row r="14" spans="1:12" s="3" customFormat="1" ht="12.75" customHeight="1" x14ac:dyDescent="0.2">
      <c r="A14" s="7" t="s">
        <v>44</v>
      </c>
      <c r="B14" s="7"/>
      <c r="C14" s="7"/>
      <c r="D14" s="7"/>
    </row>
    <row r="15" spans="1:12" s="3" customFormat="1" ht="9.75" customHeight="1" x14ac:dyDescent="0.2">
      <c r="A15" s="7"/>
      <c r="B15" s="7"/>
      <c r="C15" s="7"/>
      <c r="D15" s="7"/>
    </row>
    <row r="16" spans="1:12" s="3" customFormat="1" ht="20.100000000000001" customHeight="1" x14ac:dyDescent="0.2">
      <c r="A16" s="265" t="s">
        <v>121</v>
      </c>
      <c r="B16" s="266"/>
      <c r="C16" s="266"/>
      <c r="D16" s="266"/>
      <c r="E16" s="266"/>
      <c r="F16" s="266"/>
      <c r="G16" s="266"/>
      <c r="H16" s="267"/>
      <c r="I16" s="160" t="s">
        <v>165</v>
      </c>
      <c r="J16" s="161"/>
      <c r="K16" s="161"/>
      <c r="L16" s="162"/>
    </row>
    <row r="17" spans="1:12" ht="12.75" customHeight="1" x14ac:dyDescent="0.2">
      <c r="A17" s="157" t="s">
        <v>38</v>
      </c>
      <c r="B17" s="133" t="s">
        <v>161</v>
      </c>
      <c r="C17" s="134"/>
      <c r="D17" s="134"/>
      <c r="E17" s="134"/>
      <c r="F17" s="134"/>
      <c r="G17" s="134"/>
      <c r="H17" s="135"/>
      <c r="I17" s="146" t="s">
        <v>162</v>
      </c>
      <c r="J17" s="146"/>
      <c r="K17" s="146"/>
      <c r="L17" s="146"/>
    </row>
    <row r="18" spans="1:12" ht="12.75" customHeight="1" x14ac:dyDescent="0.2">
      <c r="A18" s="157"/>
      <c r="B18" s="136"/>
      <c r="C18" s="137"/>
      <c r="D18" s="137"/>
      <c r="E18" s="137"/>
      <c r="F18" s="137"/>
      <c r="G18" s="137"/>
      <c r="H18" s="138"/>
      <c r="I18" s="146"/>
      <c r="J18" s="146"/>
      <c r="K18" s="146"/>
      <c r="L18" s="146"/>
    </row>
    <row r="19" spans="1:12" ht="12.75" customHeight="1" x14ac:dyDescent="0.2">
      <c r="A19" s="157"/>
      <c r="B19" s="136"/>
      <c r="C19" s="137"/>
      <c r="D19" s="137"/>
      <c r="E19" s="137"/>
      <c r="F19" s="137"/>
      <c r="G19" s="137"/>
      <c r="H19" s="138"/>
      <c r="I19" s="146"/>
      <c r="J19" s="146"/>
      <c r="K19" s="146"/>
      <c r="L19" s="146"/>
    </row>
    <row r="20" spans="1:12" ht="12.75" customHeight="1" x14ac:dyDescent="0.2">
      <c r="A20" s="157"/>
      <c r="B20" s="136"/>
      <c r="C20" s="137"/>
      <c r="D20" s="137"/>
      <c r="E20" s="137"/>
      <c r="F20" s="137"/>
      <c r="G20" s="137"/>
      <c r="H20" s="138"/>
      <c r="I20" s="146"/>
      <c r="J20" s="146"/>
      <c r="K20" s="146"/>
      <c r="L20" s="146"/>
    </row>
    <row r="21" spans="1:12" ht="16.5" customHeight="1" x14ac:dyDescent="0.2">
      <c r="A21" s="157"/>
      <c r="B21" s="139"/>
      <c r="C21" s="140"/>
      <c r="D21" s="140"/>
      <c r="E21" s="140"/>
      <c r="F21" s="140"/>
      <c r="G21" s="140"/>
      <c r="H21" s="141"/>
      <c r="I21" s="146"/>
      <c r="J21" s="146"/>
      <c r="K21" s="146"/>
      <c r="L21" s="146"/>
    </row>
    <row r="22" spans="1:12" ht="39" customHeight="1" x14ac:dyDescent="0.2">
      <c r="A22" s="104" t="s">
        <v>39</v>
      </c>
      <c r="B22" s="126" t="s">
        <v>147</v>
      </c>
      <c r="C22" s="127"/>
      <c r="D22" s="127"/>
      <c r="E22" s="127"/>
      <c r="F22" s="127"/>
      <c r="G22" s="127"/>
      <c r="H22" s="128"/>
      <c r="I22" s="261" t="s">
        <v>148</v>
      </c>
      <c r="J22" s="261"/>
      <c r="K22" s="261"/>
      <c r="L22" s="261"/>
    </row>
  </sheetData>
  <sheetProtection algorithmName="SHA-512" hashValue="zHsf3fogUTLkLfgkd4Dl3mFhOOaJatn+OVaI4yyvYpQGIPtaePHPrQmyVv7S9pvqBFZLqd+QvbLGBEcp7Qjlng==" saltValue="eIbGk+dqghYIVAQLTEZINA==" spinCount="100000" sheet="1" objects="1" scenarios="1"/>
  <mergeCells count="28">
    <mergeCell ref="I3:L3"/>
    <mergeCell ref="I4:I5"/>
    <mergeCell ref="J4:K4"/>
    <mergeCell ref="L4:L5"/>
    <mergeCell ref="B17:H21"/>
    <mergeCell ref="A3:H3"/>
    <mergeCell ref="A16:H16"/>
    <mergeCell ref="A17:A21"/>
    <mergeCell ref="A4:A5"/>
    <mergeCell ref="B4:B5"/>
    <mergeCell ref="C4:C5"/>
    <mergeCell ref="D4:D5"/>
    <mergeCell ref="E4:E5"/>
    <mergeCell ref="F4:G4"/>
    <mergeCell ref="H4:H5"/>
    <mergeCell ref="A6:A7"/>
    <mergeCell ref="B6:B7"/>
    <mergeCell ref="C6:C7"/>
    <mergeCell ref="D6:D7"/>
    <mergeCell ref="A10:D11"/>
    <mergeCell ref="I22:L22"/>
    <mergeCell ref="A8:A9"/>
    <mergeCell ref="B8:B9"/>
    <mergeCell ref="C8:C9"/>
    <mergeCell ref="D8:D9"/>
    <mergeCell ref="I17:L21"/>
    <mergeCell ref="I16:L16"/>
    <mergeCell ref="B22:H22"/>
  </mergeCells>
  <phoneticPr fontId="1" type="noConversion"/>
  <pageMargins left="0.39370078740157483" right="0.19685039370078741" top="0.59055118110236227" bottom="0.19685039370078741" header="0.31496062992125984" footer="0.31496062992125984"/>
  <pageSetup paperSize="9" scale="75" orientation="landscape" r:id="rId1"/>
  <headerFooter alignWithMargins="0">
    <oddHeader>&amp;CKOMUNALAC POŽEGA d.o.o. -  IZVRŠENJE PLANA INVESTICIJA I INVESTICIJSKOG ODRŽAVANJA ZA 2023. GODINU</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9"/>
  <sheetViews>
    <sheetView zoomScaleNormal="100" workbookViewId="0">
      <selection activeCell="D33" sqref="D33:E33"/>
    </sheetView>
  </sheetViews>
  <sheetFormatPr defaultRowHeight="12.75" x14ac:dyDescent="0.2"/>
  <cols>
    <col min="1" max="1" width="4.7109375" style="5" customWidth="1"/>
    <col min="2" max="2" width="29.7109375" style="5" customWidth="1"/>
    <col min="3" max="3" width="34.7109375" style="5" customWidth="1"/>
    <col min="4" max="4" width="13.7109375" style="4" customWidth="1"/>
    <col min="5" max="5" width="5.7109375" style="2" customWidth="1"/>
    <col min="6" max="8" width="15.7109375" style="2" customWidth="1"/>
    <col min="9" max="9" width="5.7109375" style="2" customWidth="1"/>
    <col min="10" max="12" width="15.7109375" style="2" customWidth="1"/>
    <col min="13" max="16384" width="9.140625" style="2"/>
  </cols>
  <sheetData>
    <row r="1" spans="1:12" s="15" customFormat="1" ht="20.100000000000001" customHeight="1" x14ac:dyDescent="0.2">
      <c r="A1" s="13" t="s">
        <v>3</v>
      </c>
      <c r="B1" s="14" t="s">
        <v>4</v>
      </c>
      <c r="C1" s="14"/>
      <c r="D1" s="14"/>
    </row>
    <row r="2" spans="1:12" s="3" customFormat="1" ht="9.9499999999999993" customHeight="1" x14ac:dyDescent="0.2">
      <c r="A2" s="11"/>
      <c r="B2" s="12"/>
      <c r="C2" s="12"/>
      <c r="D2" s="4"/>
    </row>
    <row r="3" spans="1:12" s="3" customFormat="1" ht="20.100000000000001" customHeight="1" x14ac:dyDescent="0.2">
      <c r="A3" s="129" t="s">
        <v>121</v>
      </c>
      <c r="B3" s="130"/>
      <c r="C3" s="130"/>
      <c r="D3" s="130"/>
      <c r="E3" s="130"/>
      <c r="F3" s="130"/>
      <c r="G3" s="130"/>
      <c r="H3" s="131"/>
      <c r="I3" s="160" t="s">
        <v>165</v>
      </c>
      <c r="J3" s="161"/>
      <c r="K3" s="161"/>
      <c r="L3" s="162"/>
    </row>
    <row r="4" spans="1:12" s="3" customFormat="1" ht="24.95" customHeight="1" x14ac:dyDescent="0.2">
      <c r="A4" s="205" t="s">
        <v>14</v>
      </c>
      <c r="B4" s="207" t="s">
        <v>16</v>
      </c>
      <c r="C4" s="202" t="s">
        <v>18</v>
      </c>
      <c r="D4" s="197" t="s">
        <v>17</v>
      </c>
      <c r="E4" s="163" t="s">
        <v>75</v>
      </c>
      <c r="F4" s="202" t="s">
        <v>13</v>
      </c>
      <c r="G4" s="203"/>
      <c r="H4" s="158" t="s">
        <v>83</v>
      </c>
      <c r="I4" s="163" t="s">
        <v>75</v>
      </c>
      <c r="J4" s="202" t="s">
        <v>13</v>
      </c>
      <c r="K4" s="203"/>
      <c r="L4" s="158" t="s">
        <v>83</v>
      </c>
    </row>
    <row r="5" spans="1:12" s="3" customFormat="1" ht="36" customHeight="1" x14ac:dyDescent="0.2">
      <c r="A5" s="224"/>
      <c r="B5" s="226"/>
      <c r="C5" s="227"/>
      <c r="D5" s="198"/>
      <c r="E5" s="164"/>
      <c r="F5" s="16" t="s">
        <v>95</v>
      </c>
      <c r="G5" s="24" t="s">
        <v>96</v>
      </c>
      <c r="H5" s="159"/>
      <c r="I5" s="164"/>
      <c r="J5" s="16" t="s">
        <v>95</v>
      </c>
      <c r="K5" s="24" t="s">
        <v>96</v>
      </c>
      <c r="L5" s="159"/>
    </row>
    <row r="6" spans="1:12" s="3" customFormat="1" ht="45.95" customHeight="1" x14ac:dyDescent="0.2">
      <c r="A6" s="187" t="s">
        <v>7</v>
      </c>
      <c r="B6" s="219" t="s">
        <v>85</v>
      </c>
      <c r="C6" s="221" t="s">
        <v>150</v>
      </c>
      <c r="D6" s="185" t="s">
        <v>72</v>
      </c>
      <c r="E6" s="40" t="s">
        <v>76</v>
      </c>
      <c r="F6" s="81">
        <v>7800</v>
      </c>
      <c r="G6" s="25">
        <v>1250</v>
      </c>
      <c r="H6" s="33">
        <f t="shared" ref="H6" si="0">SUM(F6:G6)</f>
        <v>9050</v>
      </c>
      <c r="I6" s="40" t="s">
        <v>76</v>
      </c>
      <c r="J6" s="81">
        <f>J7*7.5345</f>
        <v>7790.6730000000007</v>
      </c>
      <c r="K6" s="25">
        <f>K7*7.5345</f>
        <v>1243.1925000000001</v>
      </c>
      <c r="L6" s="33">
        <f t="shared" ref="L6" si="1">SUM(J6:K6)</f>
        <v>9033.8654999999999</v>
      </c>
    </row>
    <row r="7" spans="1:12" s="3" customFormat="1" ht="45.95" customHeight="1" x14ac:dyDescent="0.2">
      <c r="A7" s="275"/>
      <c r="B7" s="268"/>
      <c r="C7" s="269"/>
      <c r="D7" s="272"/>
      <c r="E7" s="100" t="s">
        <v>77</v>
      </c>
      <c r="F7" s="96">
        <f>F6/7.5345</f>
        <v>1035.2379056340831</v>
      </c>
      <c r="G7" s="96">
        <f>G6/7.5345</f>
        <v>165.90351051828256</v>
      </c>
      <c r="H7" s="94">
        <f>SUM(F7:G7)</f>
        <v>1201.1414161523655</v>
      </c>
      <c r="I7" s="100" t="s">
        <v>77</v>
      </c>
      <c r="J7" s="96">
        <v>1034</v>
      </c>
      <c r="K7" s="96">
        <v>165</v>
      </c>
      <c r="L7" s="94">
        <f>SUM(J7:K7)</f>
        <v>1199</v>
      </c>
    </row>
    <row r="8" spans="1:12" s="3" customFormat="1" ht="27" customHeight="1" x14ac:dyDescent="0.2">
      <c r="A8" s="276" t="s">
        <v>8</v>
      </c>
      <c r="B8" s="268" t="s">
        <v>151</v>
      </c>
      <c r="C8" s="269" t="s">
        <v>152</v>
      </c>
      <c r="D8" s="270" t="s">
        <v>30</v>
      </c>
      <c r="E8" s="95" t="s">
        <v>76</v>
      </c>
      <c r="F8" s="96">
        <v>6100</v>
      </c>
      <c r="G8" s="98" t="s">
        <v>25</v>
      </c>
      <c r="H8" s="94">
        <f>SUM(F8:G8)</f>
        <v>6100</v>
      </c>
      <c r="I8" s="95" t="s">
        <v>76</v>
      </c>
      <c r="J8" s="96">
        <f>J9*7.5345</f>
        <v>6027.6</v>
      </c>
      <c r="K8" s="98" t="s">
        <v>25</v>
      </c>
      <c r="L8" s="94">
        <f>SUM(J8:K8)</f>
        <v>6027.6</v>
      </c>
    </row>
    <row r="9" spans="1:12" s="3" customFormat="1" ht="27" customHeight="1" x14ac:dyDescent="0.2">
      <c r="A9" s="251"/>
      <c r="B9" s="268"/>
      <c r="C9" s="269"/>
      <c r="D9" s="271"/>
      <c r="E9" s="100" t="s">
        <v>77</v>
      </c>
      <c r="F9" s="96">
        <f>F8/7.5345</f>
        <v>809.60913132921883</v>
      </c>
      <c r="G9" s="98" t="s">
        <v>25</v>
      </c>
      <c r="H9" s="94">
        <f>SUM(F9:G9)</f>
        <v>809.60913132921883</v>
      </c>
      <c r="I9" s="100" t="s">
        <v>77</v>
      </c>
      <c r="J9" s="96">
        <v>800</v>
      </c>
      <c r="K9" s="98" t="s">
        <v>25</v>
      </c>
      <c r="L9" s="94">
        <f>SUM(J9:K9)</f>
        <v>800</v>
      </c>
    </row>
    <row r="10" spans="1:12" s="3" customFormat="1" ht="27" customHeight="1" x14ac:dyDescent="0.2">
      <c r="A10" s="251" t="s">
        <v>0</v>
      </c>
      <c r="B10" s="268" t="s">
        <v>86</v>
      </c>
      <c r="C10" s="269" t="s">
        <v>73</v>
      </c>
      <c r="D10" s="270" t="s">
        <v>30</v>
      </c>
      <c r="E10" s="95" t="s">
        <v>76</v>
      </c>
      <c r="F10" s="99" t="s">
        <v>25</v>
      </c>
      <c r="G10" s="97">
        <v>10000</v>
      </c>
      <c r="H10" s="94">
        <f>SUM(G10)</f>
        <v>10000</v>
      </c>
      <c r="I10" s="95" t="s">
        <v>76</v>
      </c>
      <c r="J10" s="99" t="s">
        <v>25</v>
      </c>
      <c r="K10" s="97">
        <v>10000</v>
      </c>
      <c r="L10" s="94">
        <f>SUM(K10)</f>
        <v>10000</v>
      </c>
    </row>
    <row r="11" spans="1:12" s="3" customFormat="1" ht="27" customHeight="1" x14ac:dyDescent="0.2">
      <c r="A11" s="275"/>
      <c r="B11" s="268"/>
      <c r="C11" s="269"/>
      <c r="D11" s="271"/>
      <c r="E11" s="100" t="s">
        <v>77</v>
      </c>
      <c r="F11" s="99" t="s">
        <v>25</v>
      </c>
      <c r="G11" s="96">
        <f>G10/7.5345</f>
        <v>1327.2280841462605</v>
      </c>
      <c r="H11" s="94">
        <f>SUM(G11)</f>
        <v>1327.2280841462605</v>
      </c>
      <c r="I11" s="100" t="s">
        <v>77</v>
      </c>
      <c r="J11" s="99" t="s">
        <v>25</v>
      </c>
      <c r="K11" s="96">
        <f>K10/7.5345</f>
        <v>1327.2280841462605</v>
      </c>
      <c r="L11" s="94">
        <f>SUM(K11)</f>
        <v>1327.2280841462605</v>
      </c>
    </row>
    <row r="12" spans="1:12" s="3" customFormat="1" ht="27" customHeight="1" x14ac:dyDescent="0.2">
      <c r="A12" s="273" t="s">
        <v>1</v>
      </c>
      <c r="B12" s="252" t="s">
        <v>114</v>
      </c>
      <c r="C12" s="253" t="s">
        <v>115</v>
      </c>
      <c r="D12" s="271" t="s">
        <v>116</v>
      </c>
      <c r="E12" s="95" t="s">
        <v>76</v>
      </c>
      <c r="F12" s="110">
        <v>55700</v>
      </c>
      <c r="G12" s="111" t="s">
        <v>25</v>
      </c>
      <c r="H12" s="34">
        <f>SUM(F12:G12)</f>
        <v>55700</v>
      </c>
      <c r="I12" s="95" t="s">
        <v>76</v>
      </c>
      <c r="J12" s="110">
        <f>J13*7.5345</f>
        <v>64256.024280000005</v>
      </c>
      <c r="K12" s="111" t="s">
        <v>25</v>
      </c>
      <c r="L12" s="34">
        <f>SUM(J12:K12)</f>
        <v>64256.024280000005</v>
      </c>
    </row>
    <row r="13" spans="1:12" s="3" customFormat="1" ht="27" customHeight="1" x14ac:dyDescent="0.2">
      <c r="A13" s="274"/>
      <c r="B13" s="220"/>
      <c r="C13" s="222"/>
      <c r="D13" s="186"/>
      <c r="E13" s="100" t="s">
        <v>77</v>
      </c>
      <c r="F13" s="28">
        <f>F12/7.5345</f>
        <v>7392.6604286946704</v>
      </c>
      <c r="G13" s="109" t="s">
        <v>25</v>
      </c>
      <c r="H13" s="35">
        <f>SUM(F13:G13)</f>
        <v>7392.6604286946704</v>
      </c>
      <c r="I13" s="100" t="s">
        <v>77</v>
      </c>
      <c r="J13" s="28">
        <v>8528.24</v>
      </c>
      <c r="K13" s="109" t="s">
        <v>25</v>
      </c>
      <c r="L13" s="35">
        <f>SUM(J13:K13)</f>
        <v>8528.24</v>
      </c>
    </row>
    <row r="14" spans="1:12" s="3" customFormat="1" ht="21" customHeight="1" x14ac:dyDescent="0.2">
      <c r="A14" s="167" t="s">
        <v>104</v>
      </c>
      <c r="B14" s="168"/>
      <c r="C14" s="168"/>
      <c r="D14" s="242"/>
      <c r="E14" s="62" t="s">
        <v>76</v>
      </c>
      <c r="F14" s="56">
        <f>F6+F8+F12</f>
        <v>69600</v>
      </c>
      <c r="G14" s="72">
        <f>G6+G10</f>
        <v>11250</v>
      </c>
      <c r="H14" s="60">
        <f>SUM(F14:G14)</f>
        <v>80850</v>
      </c>
      <c r="I14" s="62" t="s">
        <v>76</v>
      </c>
      <c r="J14" s="56">
        <f>J6+J8+J12</f>
        <v>78074.297279999999</v>
      </c>
      <c r="K14" s="72">
        <f>K6+K10</f>
        <v>11243.192500000001</v>
      </c>
      <c r="L14" s="60">
        <f>SUM(J14:K14)</f>
        <v>89317.489780000004</v>
      </c>
    </row>
    <row r="15" spans="1:12" s="3" customFormat="1" ht="21" customHeight="1" x14ac:dyDescent="0.2">
      <c r="A15" s="169"/>
      <c r="B15" s="170"/>
      <c r="C15" s="170"/>
      <c r="D15" s="243"/>
      <c r="E15" s="74" t="s">
        <v>77</v>
      </c>
      <c r="F15" s="58">
        <f>F7+F9+F13</f>
        <v>9237.5074656579727</v>
      </c>
      <c r="G15" s="73">
        <f>G14/7.5345</f>
        <v>1493.1315946645429</v>
      </c>
      <c r="H15" s="61">
        <f>SUM(F15:G15)</f>
        <v>10730.639060322515</v>
      </c>
      <c r="I15" s="74" t="s">
        <v>77</v>
      </c>
      <c r="J15" s="58">
        <f>J7+J9+J13</f>
        <v>10362.24</v>
      </c>
      <c r="K15" s="73">
        <f>K7+K11</f>
        <v>1492.2280841462605</v>
      </c>
      <c r="L15" s="61">
        <f>SUM(J15:K15)</f>
        <v>11854.46808414626</v>
      </c>
    </row>
    <row r="16" spans="1:12" s="3" customFormat="1" ht="12.75" customHeight="1" x14ac:dyDescent="0.2">
      <c r="A16" s="6"/>
      <c r="B16" s="6"/>
      <c r="C16" s="6"/>
      <c r="D16" s="8"/>
    </row>
    <row r="17" spans="1:12" s="3" customFormat="1" ht="12.75" customHeight="1" x14ac:dyDescent="0.2">
      <c r="A17" s="7" t="s">
        <v>44</v>
      </c>
      <c r="B17" s="7"/>
      <c r="C17" s="7"/>
      <c r="D17" s="7"/>
    </row>
    <row r="18" spans="1:12" s="3" customFormat="1" ht="12.75" customHeight="1" x14ac:dyDescent="0.2">
      <c r="A18" s="7"/>
      <c r="B18" s="7"/>
      <c r="C18" s="7"/>
      <c r="D18" s="7"/>
    </row>
    <row r="19" spans="1:12" s="3" customFormat="1" ht="20.100000000000001" customHeight="1" x14ac:dyDescent="0.2">
      <c r="A19" s="228" t="s">
        <v>121</v>
      </c>
      <c r="B19" s="229"/>
      <c r="C19" s="229"/>
      <c r="D19" s="229"/>
      <c r="E19" s="229"/>
      <c r="F19" s="229"/>
      <c r="G19" s="229"/>
      <c r="H19" s="230"/>
      <c r="I19" s="160" t="s">
        <v>165</v>
      </c>
      <c r="J19" s="161"/>
      <c r="K19" s="161"/>
      <c r="L19" s="162"/>
    </row>
    <row r="20" spans="1:12" ht="12.75" customHeight="1" x14ac:dyDescent="0.2">
      <c r="A20" s="157" t="s">
        <v>38</v>
      </c>
      <c r="B20" s="133" t="s">
        <v>153</v>
      </c>
      <c r="C20" s="134"/>
      <c r="D20" s="134"/>
      <c r="E20" s="134"/>
      <c r="F20" s="134"/>
      <c r="G20" s="134"/>
      <c r="H20" s="135"/>
      <c r="I20" s="146" t="s">
        <v>154</v>
      </c>
      <c r="J20" s="146"/>
      <c r="K20" s="146"/>
      <c r="L20" s="146"/>
    </row>
    <row r="21" spans="1:12" ht="12.75" customHeight="1" x14ac:dyDescent="0.2">
      <c r="A21" s="157"/>
      <c r="B21" s="136"/>
      <c r="C21" s="137"/>
      <c r="D21" s="137"/>
      <c r="E21" s="137"/>
      <c r="F21" s="137"/>
      <c r="G21" s="137"/>
      <c r="H21" s="138"/>
      <c r="I21" s="146"/>
      <c r="J21" s="146"/>
      <c r="K21" s="146"/>
      <c r="L21" s="146"/>
    </row>
    <row r="22" spans="1:12" ht="12.75" customHeight="1" x14ac:dyDescent="0.2">
      <c r="A22" s="157"/>
      <c r="B22" s="136"/>
      <c r="C22" s="137"/>
      <c r="D22" s="137"/>
      <c r="E22" s="137"/>
      <c r="F22" s="137"/>
      <c r="G22" s="137"/>
      <c r="H22" s="138"/>
      <c r="I22" s="146"/>
      <c r="J22" s="146"/>
      <c r="K22" s="146"/>
      <c r="L22" s="146"/>
    </row>
    <row r="23" spans="1:12" ht="39" customHeight="1" x14ac:dyDescent="0.2">
      <c r="A23" s="157"/>
      <c r="B23" s="139"/>
      <c r="C23" s="140"/>
      <c r="D23" s="140"/>
      <c r="E23" s="140"/>
      <c r="F23" s="140"/>
      <c r="G23" s="140"/>
      <c r="H23" s="141"/>
      <c r="I23" s="146"/>
      <c r="J23" s="146"/>
      <c r="K23" s="146"/>
      <c r="L23" s="146"/>
    </row>
    <row r="24" spans="1:12" ht="12.75" customHeight="1" x14ac:dyDescent="0.2">
      <c r="A24" s="157" t="s">
        <v>39</v>
      </c>
      <c r="B24" s="133" t="s">
        <v>155</v>
      </c>
      <c r="C24" s="134"/>
      <c r="D24" s="134"/>
      <c r="E24" s="134"/>
      <c r="F24" s="134"/>
      <c r="G24" s="134"/>
      <c r="H24" s="135"/>
      <c r="I24" s="146" t="s">
        <v>157</v>
      </c>
      <c r="J24" s="146"/>
      <c r="K24" s="146"/>
      <c r="L24" s="146"/>
    </row>
    <row r="25" spans="1:12" x14ac:dyDescent="0.2">
      <c r="A25" s="157"/>
      <c r="B25" s="136"/>
      <c r="C25" s="137"/>
      <c r="D25" s="137"/>
      <c r="E25" s="137"/>
      <c r="F25" s="137"/>
      <c r="G25" s="137"/>
      <c r="H25" s="138"/>
      <c r="I25" s="146"/>
      <c r="J25" s="146"/>
      <c r="K25" s="146"/>
      <c r="L25" s="146"/>
    </row>
    <row r="26" spans="1:12" x14ac:dyDescent="0.2">
      <c r="A26" s="157"/>
      <c r="B26" s="139"/>
      <c r="C26" s="140"/>
      <c r="D26" s="140"/>
      <c r="E26" s="140"/>
      <c r="F26" s="140"/>
      <c r="G26" s="140"/>
      <c r="H26" s="141"/>
      <c r="I26" s="146"/>
      <c r="J26" s="146"/>
      <c r="K26" s="146"/>
      <c r="L26" s="146"/>
    </row>
    <row r="27" spans="1:12" ht="12.75" customHeight="1" x14ac:dyDescent="0.2">
      <c r="A27" s="157" t="s">
        <v>40</v>
      </c>
      <c r="B27" s="133" t="s">
        <v>74</v>
      </c>
      <c r="C27" s="134"/>
      <c r="D27" s="134"/>
      <c r="E27" s="134"/>
      <c r="F27" s="134"/>
      <c r="G27" s="134"/>
      <c r="H27" s="135"/>
      <c r="I27" s="146" t="s">
        <v>156</v>
      </c>
      <c r="J27" s="146"/>
      <c r="K27" s="146"/>
      <c r="L27" s="146"/>
    </row>
    <row r="28" spans="1:12" x14ac:dyDescent="0.2">
      <c r="A28" s="157"/>
      <c r="B28" s="136"/>
      <c r="C28" s="137"/>
      <c r="D28" s="137"/>
      <c r="E28" s="137"/>
      <c r="F28" s="137"/>
      <c r="G28" s="137"/>
      <c r="H28" s="138"/>
      <c r="I28" s="146"/>
      <c r="J28" s="146"/>
      <c r="K28" s="146"/>
      <c r="L28" s="146"/>
    </row>
    <row r="29" spans="1:12" x14ac:dyDescent="0.2">
      <c r="A29" s="157"/>
      <c r="B29" s="139"/>
      <c r="C29" s="140"/>
      <c r="D29" s="140"/>
      <c r="E29" s="140"/>
      <c r="F29" s="140"/>
      <c r="G29" s="140"/>
      <c r="H29" s="141"/>
      <c r="I29" s="146"/>
      <c r="J29" s="146"/>
      <c r="K29" s="146"/>
      <c r="L29" s="146"/>
    </row>
    <row r="30" spans="1:12" ht="37.5" customHeight="1" x14ac:dyDescent="0.2">
      <c r="A30" s="112" t="s">
        <v>41</v>
      </c>
      <c r="B30" s="126" t="s">
        <v>163</v>
      </c>
      <c r="C30" s="127"/>
      <c r="D30" s="127"/>
      <c r="E30" s="127"/>
      <c r="F30" s="127"/>
      <c r="G30" s="127"/>
      <c r="H30" s="128"/>
      <c r="I30" s="277" t="s">
        <v>164</v>
      </c>
      <c r="J30" s="278"/>
      <c r="K30" s="278"/>
      <c r="L30" s="279"/>
    </row>
    <row r="31" spans="1:12" ht="12.75" customHeight="1" x14ac:dyDescent="0.2"/>
    <row r="32" spans="1:1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sheetData>
  <sheetProtection algorithmName="SHA-512" hashValue="4aMx+oKS5iREhLXPXqhotAFIMAAcyqm5bo02XdsXHAg3mmCR+b7m6qEaPgXJVE9oLA8+9RN5+fRKBcRcnmKAww==" saltValue="O2nTNxMdp/veHr5QZD30oQ==" spinCount="100000" sheet="1" objects="1" scenarios="1"/>
  <mergeCells count="42">
    <mergeCell ref="I24:L26"/>
    <mergeCell ref="I27:L29"/>
    <mergeCell ref="I30:L30"/>
    <mergeCell ref="A3:H3"/>
    <mergeCell ref="B20:H23"/>
    <mergeCell ref="B24:H26"/>
    <mergeCell ref="B27:H29"/>
    <mergeCell ref="B30:H30"/>
    <mergeCell ref="I3:L3"/>
    <mergeCell ref="I4:I5"/>
    <mergeCell ref="J4:K4"/>
    <mergeCell ref="L4:L5"/>
    <mergeCell ref="I20:L23"/>
    <mergeCell ref="A27:A29"/>
    <mergeCell ref="A14:D15"/>
    <mergeCell ref="A20:A23"/>
    <mergeCell ref="A24:A26"/>
    <mergeCell ref="D8:D9"/>
    <mergeCell ref="D10:D11"/>
    <mergeCell ref="D4:D5"/>
    <mergeCell ref="B6:B7"/>
    <mergeCell ref="C6:C7"/>
    <mergeCell ref="D6:D7"/>
    <mergeCell ref="A12:A13"/>
    <mergeCell ref="B12:B13"/>
    <mergeCell ref="C12:C13"/>
    <mergeCell ref="D12:D13"/>
    <mergeCell ref="A6:A7"/>
    <mergeCell ref="A8:A9"/>
    <mergeCell ref="A10:A11"/>
    <mergeCell ref="A4:A5"/>
    <mergeCell ref="B4:B5"/>
    <mergeCell ref="E4:E5"/>
    <mergeCell ref="F4:G4"/>
    <mergeCell ref="H4:H5"/>
    <mergeCell ref="A19:H19"/>
    <mergeCell ref="I19:L19"/>
    <mergeCell ref="B8:B9"/>
    <mergeCell ref="C8:C9"/>
    <mergeCell ref="B10:B11"/>
    <mergeCell ref="C10:C11"/>
    <mergeCell ref="C4:C5"/>
  </mergeCells>
  <phoneticPr fontId="1" type="noConversion"/>
  <pageMargins left="0.39370078740157483" right="0.19685039370078741" top="0.59055118110236227" bottom="0.19685039370078741" header="0.31496062992125984" footer="0.31496062992125984"/>
  <pageSetup paperSize="9" scale="75" orientation="landscape" r:id="rId1"/>
  <headerFooter alignWithMargins="0">
    <oddHeader>&amp;CKOMUNALAC POŽEGA d.o.o. - IZVRŠENJE PLANA INVESTICIJA I INVESTICIJSKOG ODRŽAVANJA ZA 2023. GODINU</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30"/>
  <sheetViews>
    <sheetView zoomScaleNormal="100" workbookViewId="0">
      <selection activeCell="G26" sqref="G26"/>
    </sheetView>
  </sheetViews>
  <sheetFormatPr defaultRowHeight="12.75" x14ac:dyDescent="0.2"/>
  <cols>
    <col min="1" max="1" width="3.85546875" style="5" customWidth="1"/>
    <col min="2" max="2" width="17.5703125" style="5" customWidth="1"/>
    <col min="3" max="3" width="4.7109375" style="2" customWidth="1"/>
    <col min="4" max="12" width="9.7109375" style="2" customWidth="1"/>
    <col min="13" max="13" width="4.7109375" style="2" customWidth="1"/>
    <col min="14" max="22" width="9.7109375" style="2" customWidth="1"/>
    <col min="23" max="16384" width="9.140625" style="2"/>
  </cols>
  <sheetData>
    <row r="1" spans="1:22" ht="31.5" customHeight="1" x14ac:dyDescent="0.2"/>
    <row r="2" spans="1:22" s="15" customFormat="1" ht="20.100000000000001" customHeight="1" x14ac:dyDescent="0.2">
      <c r="A2" s="283" t="s">
        <v>21</v>
      </c>
      <c r="B2" s="283"/>
      <c r="C2" s="283"/>
      <c r="D2" s="283"/>
      <c r="E2" s="283"/>
      <c r="F2" s="283"/>
      <c r="G2" s="283"/>
      <c r="H2" s="283"/>
      <c r="I2" s="283"/>
      <c r="J2" s="283"/>
      <c r="K2" s="283"/>
      <c r="L2" s="283"/>
      <c r="M2" s="283"/>
      <c r="N2" s="283"/>
      <c r="O2" s="283"/>
      <c r="P2" s="283"/>
      <c r="Q2" s="283"/>
      <c r="R2" s="283"/>
      <c r="S2" s="283"/>
      <c r="T2" s="283"/>
      <c r="U2" s="283"/>
      <c r="V2" s="283"/>
    </row>
    <row r="3" spans="1:22" s="3" customFormat="1" ht="9.9499999999999993" customHeight="1" x14ac:dyDescent="0.2">
      <c r="A3" s="11"/>
      <c r="B3" s="12"/>
    </row>
    <row r="4" spans="1:22" s="3" customFormat="1" ht="20.100000000000001" customHeight="1" x14ac:dyDescent="0.2">
      <c r="A4" s="129" t="s">
        <v>158</v>
      </c>
      <c r="B4" s="130"/>
      <c r="C4" s="130"/>
      <c r="D4" s="130"/>
      <c r="E4" s="130"/>
      <c r="F4" s="130"/>
      <c r="G4" s="130"/>
      <c r="H4" s="130"/>
      <c r="I4" s="130"/>
      <c r="J4" s="130"/>
      <c r="K4" s="130"/>
      <c r="L4" s="131"/>
      <c r="M4" s="160" t="s">
        <v>165</v>
      </c>
      <c r="N4" s="161"/>
      <c r="O4" s="161"/>
      <c r="P4" s="161"/>
      <c r="Q4" s="161"/>
      <c r="R4" s="161"/>
      <c r="S4" s="161"/>
      <c r="T4" s="161"/>
      <c r="U4" s="161"/>
      <c r="V4" s="162"/>
    </row>
    <row r="5" spans="1:22" s="3" customFormat="1" ht="24.95" customHeight="1" x14ac:dyDescent="0.2">
      <c r="A5" s="289" t="s">
        <v>14</v>
      </c>
      <c r="B5" s="291" t="s">
        <v>19</v>
      </c>
      <c r="C5" s="284" t="s">
        <v>75</v>
      </c>
      <c r="D5" s="202" t="s">
        <v>13</v>
      </c>
      <c r="E5" s="202"/>
      <c r="F5" s="202"/>
      <c r="G5" s="202"/>
      <c r="H5" s="202"/>
      <c r="I5" s="202"/>
      <c r="J5" s="202"/>
      <c r="K5" s="203"/>
      <c r="L5" s="286" t="s">
        <v>83</v>
      </c>
      <c r="M5" s="284" t="s">
        <v>75</v>
      </c>
      <c r="N5" s="202" t="s">
        <v>13</v>
      </c>
      <c r="O5" s="202"/>
      <c r="P5" s="202"/>
      <c r="Q5" s="202"/>
      <c r="R5" s="202"/>
      <c r="S5" s="202"/>
      <c r="T5" s="202"/>
      <c r="U5" s="203"/>
      <c r="V5" s="286" t="s">
        <v>83</v>
      </c>
    </row>
    <row r="6" spans="1:22" s="3" customFormat="1" ht="70.5" customHeight="1" x14ac:dyDescent="0.2">
      <c r="A6" s="290"/>
      <c r="B6" s="292"/>
      <c r="C6" s="285"/>
      <c r="D6" s="16" t="s">
        <v>87</v>
      </c>
      <c r="E6" s="16" t="s">
        <v>88</v>
      </c>
      <c r="F6" s="16" t="s">
        <v>89</v>
      </c>
      <c r="G6" s="16" t="s">
        <v>90</v>
      </c>
      <c r="H6" s="16" t="s">
        <v>80</v>
      </c>
      <c r="I6" s="16" t="s">
        <v>91</v>
      </c>
      <c r="J6" s="16" t="s">
        <v>92</v>
      </c>
      <c r="K6" s="24" t="s">
        <v>93</v>
      </c>
      <c r="L6" s="287"/>
      <c r="M6" s="285"/>
      <c r="N6" s="16" t="s">
        <v>87</v>
      </c>
      <c r="O6" s="16" t="s">
        <v>88</v>
      </c>
      <c r="P6" s="16" t="s">
        <v>89</v>
      </c>
      <c r="Q6" s="16" t="s">
        <v>90</v>
      </c>
      <c r="R6" s="16" t="s">
        <v>80</v>
      </c>
      <c r="S6" s="16" t="s">
        <v>91</v>
      </c>
      <c r="T6" s="16" t="s">
        <v>92</v>
      </c>
      <c r="U6" s="24" t="s">
        <v>93</v>
      </c>
      <c r="V6" s="287"/>
    </row>
    <row r="7" spans="1:22" s="3" customFormat="1" ht="24.95" customHeight="1" x14ac:dyDescent="0.2">
      <c r="A7" s="178" t="s">
        <v>7</v>
      </c>
      <c r="B7" s="281" t="s">
        <v>11</v>
      </c>
      <c r="C7" s="85" t="s">
        <v>76</v>
      </c>
      <c r="D7" s="21">
        <f>'1. GOSPODARENJE OTPADOM'!F18</f>
        <v>928797</v>
      </c>
      <c r="E7" s="23" t="s">
        <v>25</v>
      </c>
      <c r="F7" s="23" t="s">
        <v>25</v>
      </c>
      <c r="G7" s="21">
        <f>'1. GOSPODARENJE OTPADOM'!G18</f>
        <v>13800</v>
      </c>
      <c r="H7" s="21">
        <f>'1. GOSPODARENJE OTPADOM'!H18</f>
        <v>362200</v>
      </c>
      <c r="I7" s="21">
        <f>'1. GOSPODARENJE OTPADOM'!I18</f>
        <v>16160</v>
      </c>
      <c r="J7" s="21">
        <f>'1. GOSPODARENJE OTPADOM'!J18</f>
        <v>0</v>
      </c>
      <c r="K7" s="25" t="s">
        <v>25</v>
      </c>
      <c r="L7" s="86">
        <f>SUM(D7:K7)</f>
        <v>1320957</v>
      </c>
      <c r="M7" s="85" t="s">
        <v>76</v>
      </c>
      <c r="N7" s="21">
        <f>'1. GOSPODARENJE OTPADOM'!M18</f>
        <v>940036.84438499995</v>
      </c>
      <c r="O7" s="23" t="s">
        <v>25</v>
      </c>
      <c r="P7" s="23" t="s">
        <v>25</v>
      </c>
      <c r="Q7" s="21">
        <f>'1. GOSPODARENJE OTPADOM'!N18</f>
        <v>14375.826000000001</v>
      </c>
      <c r="R7" s="21">
        <f>'1. GOSPODARENJE OTPADOM'!O18</f>
        <v>392015.96637000004</v>
      </c>
      <c r="S7" s="21">
        <f>'1. GOSPODARENJE OTPADOM'!P18</f>
        <v>16160</v>
      </c>
      <c r="T7" s="21">
        <f>'1. GOSPODARENJE OTPADOM'!Q18</f>
        <v>0</v>
      </c>
      <c r="U7" s="25" t="s">
        <v>25</v>
      </c>
      <c r="V7" s="86">
        <f>SUM(N7:U7)</f>
        <v>1362588.6367549999</v>
      </c>
    </row>
    <row r="8" spans="1:22" s="3" customFormat="1" ht="24.95" customHeight="1" x14ac:dyDescent="0.2">
      <c r="A8" s="179"/>
      <c r="B8" s="282"/>
      <c r="C8" s="87" t="s">
        <v>77</v>
      </c>
      <c r="D8" s="22">
        <f>'1. GOSPODARENJE OTPADOM'!F19</f>
        <v>123272.54628707943</v>
      </c>
      <c r="E8" s="28" t="s">
        <v>25</v>
      </c>
      <c r="F8" s="28" t="s">
        <v>25</v>
      </c>
      <c r="G8" s="22">
        <f>'1. GOSPODARENJE OTPADOM'!G19</f>
        <v>1831.5747561218395</v>
      </c>
      <c r="H8" s="22">
        <f>'1. GOSPODARENJE OTPADOM'!H19</f>
        <v>48072.201207777551</v>
      </c>
      <c r="I8" s="22">
        <f>'1. GOSPODARENJE OTPADOM'!I19</f>
        <v>2144.8005839803568</v>
      </c>
      <c r="J8" s="22">
        <f>'1. GOSPODARENJE OTPADOM'!J19</f>
        <v>0</v>
      </c>
      <c r="K8" s="27" t="s">
        <v>25</v>
      </c>
      <c r="L8" s="88">
        <f>SUM(D8:K8)</f>
        <v>175321.12283495918</v>
      </c>
      <c r="M8" s="87" t="s">
        <v>77</v>
      </c>
      <c r="N8" s="22">
        <f>'1. GOSPODARENJE OTPADOM'!M19</f>
        <v>124764.33</v>
      </c>
      <c r="O8" s="28" t="s">
        <v>25</v>
      </c>
      <c r="P8" s="28" t="s">
        <v>25</v>
      </c>
      <c r="Q8" s="22">
        <f>'1. GOSPODARENJE OTPADOM'!N19</f>
        <v>1908</v>
      </c>
      <c r="R8" s="22">
        <f>'1. GOSPODARENJE OTPADOM'!O19</f>
        <v>52029.46</v>
      </c>
      <c r="S8" s="22">
        <f>'1. GOSPODARENJE OTPADOM'!P19</f>
        <v>2144.8005839803568</v>
      </c>
      <c r="T8" s="22">
        <f>'1. GOSPODARENJE OTPADOM'!Q19</f>
        <v>0</v>
      </c>
      <c r="U8" s="27" t="s">
        <v>25</v>
      </c>
      <c r="V8" s="88">
        <f>SUM(N8:U8)</f>
        <v>180846.59058398037</v>
      </c>
    </row>
    <row r="9" spans="1:22" s="3" customFormat="1" ht="24.95" customHeight="1" x14ac:dyDescent="0.2">
      <c r="A9" s="182" t="s">
        <v>8</v>
      </c>
      <c r="B9" s="280" t="s">
        <v>5</v>
      </c>
      <c r="C9" s="83" t="s">
        <v>76</v>
      </c>
      <c r="D9" s="23" t="s">
        <v>25</v>
      </c>
      <c r="E9" s="21">
        <f>'2. GROBLJA GRADA POŽEGE'!F20</f>
        <v>341100</v>
      </c>
      <c r="F9" s="52" t="s">
        <v>25</v>
      </c>
      <c r="G9" s="52" t="s">
        <v>25</v>
      </c>
      <c r="H9" s="52" t="s">
        <v>25</v>
      </c>
      <c r="I9" s="52" t="s">
        <v>25</v>
      </c>
      <c r="J9" s="52" t="s">
        <v>25</v>
      </c>
      <c r="K9" s="52" t="s">
        <v>25</v>
      </c>
      <c r="L9" s="26">
        <f>SUM(E9:K9)</f>
        <v>341100</v>
      </c>
      <c r="M9" s="83" t="s">
        <v>76</v>
      </c>
      <c r="N9" s="23" t="s">
        <v>25</v>
      </c>
      <c r="O9" s="21">
        <f>'2. GROBLJA GRADA POŽEGE'!J20</f>
        <v>339077.36384999997</v>
      </c>
      <c r="P9" s="52" t="s">
        <v>25</v>
      </c>
      <c r="Q9" s="52" t="s">
        <v>25</v>
      </c>
      <c r="R9" s="52" t="s">
        <v>25</v>
      </c>
      <c r="S9" s="52" t="s">
        <v>25</v>
      </c>
      <c r="T9" s="52" t="s">
        <v>25</v>
      </c>
      <c r="U9" s="52" t="s">
        <v>25</v>
      </c>
      <c r="V9" s="26">
        <f>SUM(O9:U9)</f>
        <v>339077.36384999997</v>
      </c>
    </row>
    <row r="10" spans="1:22" s="3" customFormat="1" ht="24.95" customHeight="1" x14ac:dyDescent="0.2">
      <c r="A10" s="182"/>
      <c r="B10" s="280"/>
      <c r="C10" s="89" t="s">
        <v>77</v>
      </c>
      <c r="D10" s="28" t="s">
        <v>25</v>
      </c>
      <c r="E10" s="22">
        <f>'2. GROBLJA GRADA POŽEGE'!F21</f>
        <v>45271.749950228943</v>
      </c>
      <c r="F10" s="55" t="s">
        <v>25</v>
      </c>
      <c r="G10" s="55" t="s">
        <v>25</v>
      </c>
      <c r="H10" s="55" t="s">
        <v>25</v>
      </c>
      <c r="I10" s="55" t="s">
        <v>25</v>
      </c>
      <c r="J10" s="55" t="s">
        <v>25</v>
      </c>
      <c r="K10" s="55" t="s">
        <v>25</v>
      </c>
      <c r="L10" s="90">
        <f>SUM(E10:K10)</f>
        <v>45271.749950228943</v>
      </c>
      <c r="M10" s="89" t="s">
        <v>77</v>
      </c>
      <c r="N10" s="28" t="s">
        <v>25</v>
      </c>
      <c r="O10" s="22">
        <f>'2. GROBLJA GRADA POŽEGE'!J21</f>
        <v>45003.299999999996</v>
      </c>
      <c r="P10" s="55" t="s">
        <v>25</v>
      </c>
      <c r="Q10" s="55" t="s">
        <v>25</v>
      </c>
      <c r="R10" s="55" t="s">
        <v>25</v>
      </c>
      <c r="S10" s="55" t="s">
        <v>25</v>
      </c>
      <c r="T10" s="55" t="s">
        <v>25</v>
      </c>
      <c r="U10" s="55" t="s">
        <v>25</v>
      </c>
      <c r="V10" s="90">
        <f>SUM(O10:U10)</f>
        <v>45003.299999999996</v>
      </c>
    </row>
    <row r="11" spans="1:22" s="3" customFormat="1" ht="24.95" customHeight="1" x14ac:dyDescent="0.2">
      <c r="A11" s="178" t="s">
        <v>0</v>
      </c>
      <c r="B11" s="281" t="s">
        <v>6</v>
      </c>
      <c r="C11" s="85" t="s">
        <v>76</v>
      </c>
      <c r="D11" s="52" t="s">
        <v>25</v>
      </c>
      <c r="E11" s="52" t="s">
        <v>25</v>
      </c>
      <c r="F11" s="67">
        <f>'3. GRIJANJE STAMBENIH ZGRADA'!F10</f>
        <v>10000</v>
      </c>
      <c r="G11" s="52" t="s">
        <v>25</v>
      </c>
      <c r="H11" s="52" t="s">
        <v>25</v>
      </c>
      <c r="I11" s="52" t="s">
        <v>25</v>
      </c>
      <c r="J11" s="52" t="s">
        <v>25</v>
      </c>
      <c r="K11" s="52" t="s">
        <v>25</v>
      </c>
      <c r="L11" s="86">
        <f>SUM(F11:K11)</f>
        <v>10000</v>
      </c>
      <c r="M11" s="85" t="s">
        <v>76</v>
      </c>
      <c r="N11" s="52" t="s">
        <v>25</v>
      </c>
      <c r="O11" s="52" t="s">
        <v>25</v>
      </c>
      <c r="P11" s="67">
        <f>'3. GRIJANJE STAMBENIH ZGRADA'!J10</f>
        <v>7913.4853499999999</v>
      </c>
      <c r="Q11" s="52" t="s">
        <v>25</v>
      </c>
      <c r="R11" s="52" t="s">
        <v>25</v>
      </c>
      <c r="S11" s="52" t="s">
        <v>25</v>
      </c>
      <c r="T11" s="52" t="s">
        <v>25</v>
      </c>
      <c r="U11" s="52" t="s">
        <v>25</v>
      </c>
      <c r="V11" s="86">
        <f>SUM(P11:U11)</f>
        <v>7913.4853499999999</v>
      </c>
    </row>
    <row r="12" spans="1:22" s="3" customFormat="1" ht="24.95" customHeight="1" x14ac:dyDescent="0.2">
      <c r="A12" s="179"/>
      <c r="B12" s="282"/>
      <c r="C12" s="87" t="s">
        <v>77</v>
      </c>
      <c r="D12" s="55" t="s">
        <v>25</v>
      </c>
      <c r="E12" s="55" t="s">
        <v>25</v>
      </c>
      <c r="F12" s="22">
        <f>'3. GRIJANJE STAMBENIH ZGRADA'!F11</f>
        <v>1327.2280841462605</v>
      </c>
      <c r="G12" s="55" t="s">
        <v>25</v>
      </c>
      <c r="H12" s="55" t="s">
        <v>25</v>
      </c>
      <c r="I12" s="55" t="s">
        <v>25</v>
      </c>
      <c r="J12" s="55" t="s">
        <v>25</v>
      </c>
      <c r="K12" s="55" t="s">
        <v>25</v>
      </c>
      <c r="L12" s="91">
        <f>SUM(F12:K12)</f>
        <v>1327.2280841462605</v>
      </c>
      <c r="M12" s="87" t="s">
        <v>77</v>
      </c>
      <c r="N12" s="55" t="s">
        <v>25</v>
      </c>
      <c r="O12" s="55" t="s">
        <v>25</v>
      </c>
      <c r="P12" s="22">
        <f>'3. GRIJANJE STAMBENIH ZGRADA'!J11</f>
        <v>1050.3</v>
      </c>
      <c r="Q12" s="55" t="s">
        <v>25</v>
      </c>
      <c r="R12" s="55" t="s">
        <v>25</v>
      </c>
      <c r="S12" s="55" t="s">
        <v>25</v>
      </c>
      <c r="T12" s="55" t="s">
        <v>25</v>
      </c>
      <c r="U12" s="55" t="s">
        <v>25</v>
      </c>
      <c r="V12" s="91">
        <f>SUM(P12:U12)</f>
        <v>1050.3</v>
      </c>
    </row>
    <row r="13" spans="1:22" s="3" customFormat="1" ht="24.95" customHeight="1" x14ac:dyDescent="0.2">
      <c r="A13" s="182" t="s">
        <v>1</v>
      </c>
      <c r="B13" s="280" t="s">
        <v>10</v>
      </c>
      <c r="C13" s="83" t="s">
        <v>76</v>
      </c>
      <c r="D13" s="52" t="s">
        <v>25</v>
      </c>
      <c r="E13" s="52" t="s">
        <v>25</v>
      </c>
      <c r="F13" s="52">
        <f>'4. SLUŽBA NAPLATE PARKIRANJA'!F12</f>
        <v>62000</v>
      </c>
      <c r="G13" s="52" t="s">
        <v>25</v>
      </c>
      <c r="H13" s="52" t="s">
        <v>25</v>
      </c>
      <c r="I13" s="52" t="s">
        <v>25</v>
      </c>
      <c r="J13" s="52" t="s">
        <v>25</v>
      </c>
      <c r="K13" s="52" t="s">
        <v>25</v>
      </c>
      <c r="L13" s="26">
        <f>SUM(F13:K13)</f>
        <v>62000</v>
      </c>
      <c r="M13" s="83" t="s">
        <v>76</v>
      </c>
      <c r="N13" s="52" t="s">
        <v>25</v>
      </c>
      <c r="O13" s="52" t="s">
        <v>25</v>
      </c>
      <c r="P13" s="52">
        <f>'4. SLUŽBA NAPLATE PARKIRANJA'!J12</f>
        <v>31366.048155</v>
      </c>
      <c r="Q13" s="52" t="s">
        <v>25</v>
      </c>
      <c r="R13" s="52" t="s">
        <v>25</v>
      </c>
      <c r="S13" s="52" t="s">
        <v>25</v>
      </c>
      <c r="T13" s="52" t="s">
        <v>25</v>
      </c>
      <c r="U13" s="52" t="s">
        <v>25</v>
      </c>
      <c r="V13" s="26">
        <f>SUM(P13:U13)</f>
        <v>31366.048155</v>
      </c>
    </row>
    <row r="14" spans="1:22" s="3" customFormat="1" ht="24.95" customHeight="1" x14ac:dyDescent="0.2">
      <c r="A14" s="182"/>
      <c r="B14" s="280"/>
      <c r="C14" s="89" t="s">
        <v>77</v>
      </c>
      <c r="D14" s="55" t="s">
        <v>25</v>
      </c>
      <c r="E14" s="55" t="s">
        <v>25</v>
      </c>
      <c r="F14" s="22">
        <f>'4. SLUŽBA NAPLATE PARKIRANJA'!F13</f>
        <v>8228.8141217068151</v>
      </c>
      <c r="G14" s="55" t="s">
        <v>25</v>
      </c>
      <c r="H14" s="55" t="s">
        <v>25</v>
      </c>
      <c r="I14" s="55" t="s">
        <v>25</v>
      </c>
      <c r="J14" s="55" t="s">
        <v>25</v>
      </c>
      <c r="K14" s="55" t="s">
        <v>25</v>
      </c>
      <c r="L14" s="90">
        <f>SUM(F14:K14)</f>
        <v>8228.8141217068151</v>
      </c>
      <c r="M14" s="89" t="s">
        <v>77</v>
      </c>
      <c r="N14" s="55" t="s">
        <v>25</v>
      </c>
      <c r="O14" s="55" t="s">
        <v>25</v>
      </c>
      <c r="P14" s="22">
        <f>'4. SLUŽBA NAPLATE PARKIRANJA'!J13</f>
        <v>4162.99</v>
      </c>
      <c r="Q14" s="55" t="s">
        <v>25</v>
      </c>
      <c r="R14" s="55" t="s">
        <v>25</v>
      </c>
      <c r="S14" s="55" t="s">
        <v>25</v>
      </c>
      <c r="T14" s="55" t="s">
        <v>25</v>
      </c>
      <c r="U14" s="55" t="s">
        <v>25</v>
      </c>
      <c r="V14" s="90">
        <f>SUM(P14:U14)</f>
        <v>4162.99</v>
      </c>
    </row>
    <row r="15" spans="1:22" s="3" customFormat="1" ht="24.95" customHeight="1" x14ac:dyDescent="0.2">
      <c r="A15" s="178" t="s">
        <v>2</v>
      </c>
      <c r="B15" s="281" t="s">
        <v>9</v>
      </c>
      <c r="C15" s="85" t="s">
        <v>76</v>
      </c>
      <c r="D15" s="52" t="s">
        <v>25</v>
      </c>
      <c r="E15" s="52" t="s">
        <v>25</v>
      </c>
      <c r="F15" s="67">
        <f>'5. TRŽNICA'!F10</f>
        <v>5000</v>
      </c>
      <c r="G15" s="52" t="s">
        <v>25</v>
      </c>
      <c r="H15" s="52" t="s">
        <v>25</v>
      </c>
      <c r="I15" s="52" t="s">
        <v>25</v>
      </c>
      <c r="J15" s="52" t="s">
        <v>25</v>
      </c>
      <c r="K15" s="52" t="s">
        <v>25</v>
      </c>
      <c r="L15" s="86">
        <f>SUM(F15:K15)</f>
        <v>5000</v>
      </c>
      <c r="M15" s="85" t="s">
        <v>76</v>
      </c>
      <c r="N15" s="52" t="s">
        <v>25</v>
      </c>
      <c r="O15" s="52" t="s">
        <v>25</v>
      </c>
      <c r="P15" s="67">
        <f>'5. TRŽNICA'!J10</f>
        <v>5224.7990250000003</v>
      </c>
      <c r="Q15" s="52" t="s">
        <v>25</v>
      </c>
      <c r="R15" s="52" t="s">
        <v>25</v>
      </c>
      <c r="S15" s="52" t="s">
        <v>25</v>
      </c>
      <c r="T15" s="52" t="s">
        <v>25</v>
      </c>
      <c r="U15" s="52" t="s">
        <v>25</v>
      </c>
      <c r="V15" s="86">
        <f>SUM(P15:U15)</f>
        <v>5224.7990250000003</v>
      </c>
    </row>
    <row r="16" spans="1:22" s="3" customFormat="1" ht="24.95" customHeight="1" x14ac:dyDescent="0.2">
      <c r="A16" s="179"/>
      <c r="B16" s="282"/>
      <c r="C16" s="87" t="s">
        <v>77</v>
      </c>
      <c r="D16" s="55" t="s">
        <v>25</v>
      </c>
      <c r="E16" s="55" t="s">
        <v>25</v>
      </c>
      <c r="F16" s="22">
        <f>'5. TRŽNICA'!F11</f>
        <v>663.61404207313024</v>
      </c>
      <c r="G16" s="55" t="s">
        <v>25</v>
      </c>
      <c r="H16" s="55" t="s">
        <v>25</v>
      </c>
      <c r="I16" s="55" t="s">
        <v>25</v>
      </c>
      <c r="J16" s="55" t="s">
        <v>25</v>
      </c>
      <c r="K16" s="55" t="s">
        <v>25</v>
      </c>
      <c r="L16" s="91">
        <f>SUM(D16:K16)</f>
        <v>663.61404207313024</v>
      </c>
      <c r="M16" s="87" t="s">
        <v>77</v>
      </c>
      <c r="N16" s="55" t="s">
        <v>25</v>
      </c>
      <c r="O16" s="55" t="s">
        <v>25</v>
      </c>
      <c r="P16" s="22">
        <f>'5. TRŽNICA'!J11</f>
        <v>693.45</v>
      </c>
      <c r="Q16" s="55" t="s">
        <v>25</v>
      </c>
      <c r="R16" s="55" t="s">
        <v>25</v>
      </c>
      <c r="S16" s="55" t="s">
        <v>25</v>
      </c>
      <c r="T16" s="55" t="s">
        <v>25</v>
      </c>
      <c r="U16" s="55" t="s">
        <v>25</v>
      </c>
      <c r="V16" s="91">
        <f>SUM(N16:U16)</f>
        <v>693.45</v>
      </c>
    </row>
    <row r="17" spans="1:22" s="3" customFormat="1" ht="24.95" customHeight="1" x14ac:dyDescent="0.2">
      <c r="A17" s="251" t="s">
        <v>3</v>
      </c>
      <c r="B17" s="280" t="s">
        <v>4</v>
      </c>
      <c r="C17" s="83" t="s">
        <v>76</v>
      </c>
      <c r="D17" s="52" t="s">
        <v>25</v>
      </c>
      <c r="E17" s="52" t="s">
        <v>25</v>
      </c>
      <c r="F17" s="21">
        <f>'6. OBJEKTI ZAJEDNIČKIH POTREBA'!F14</f>
        <v>69600</v>
      </c>
      <c r="G17" s="52" t="s">
        <v>25</v>
      </c>
      <c r="H17" s="52" t="s">
        <v>25</v>
      </c>
      <c r="I17" s="52" t="s">
        <v>25</v>
      </c>
      <c r="J17" s="52" t="s">
        <v>25</v>
      </c>
      <c r="K17" s="53">
        <f>'6. OBJEKTI ZAJEDNIČKIH POTREBA'!G14</f>
        <v>11250</v>
      </c>
      <c r="L17" s="26">
        <f>SUM(F17:K17)</f>
        <v>80850</v>
      </c>
      <c r="M17" s="83" t="s">
        <v>76</v>
      </c>
      <c r="N17" s="52" t="s">
        <v>25</v>
      </c>
      <c r="O17" s="52" t="s">
        <v>25</v>
      </c>
      <c r="P17" s="21">
        <f>'6. OBJEKTI ZAJEDNIČKIH POTREBA'!J14</f>
        <v>78074.297279999999</v>
      </c>
      <c r="Q17" s="52" t="s">
        <v>25</v>
      </c>
      <c r="R17" s="52" t="s">
        <v>25</v>
      </c>
      <c r="S17" s="52" t="s">
        <v>25</v>
      </c>
      <c r="T17" s="52" t="s">
        <v>25</v>
      </c>
      <c r="U17" s="53">
        <f>'6. OBJEKTI ZAJEDNIČKIH POTREBA'!K14</f>
        <v>11243.192500000001</v>
      </c>
      <c r="V17" s="26">
        <f>SUM(P17:U17)</f>
        <v>89317.489780000004</v>
      </c>
    </row>
    <row r="18" spans="1:22" s="3" customFormat="1" ht="24.95" customHeight="1" x14ac:dyDescent="0.2">
      <c r="A18" s="188"/>
      <c r="B18" s="282"/>
      <c r="C18" s="84" t="s">
        <v>77</v>
      </c>
      <c r="D18" s="55" t="s">
        <v>25</v>
      </c>
      <c r="E18" s="55" t="s">
        <v>25</v>
      </c>
      <c r="F18" s="22">
        <f>'6. OBJEKTI ZAJEDNIČKIH POTREBA'!F15</f>
        <v>9237.5074656579727</v>
      </c>
      <c r="G18" s="55" t="s">
        <v>25</v>
      </c>
      <c r="H18" s="55" t="s">
        <v>25</v>
      </c>
      <c r="I18" s="55" t="s">
        <v>25</v>
      </c>
      <c r="J18" s="55" t="s">
        <v>25</v>
      </c>
      <c r="K18" s="71">
        <f>'6. OBJEKTI ZAJEDNIČKIH POTREBA'!G15</f>
        <v>1493.1315946645429</v>
      </c>
      <c r="L18" s="82">
        <f>SUM(F18:K18)</f>
        <v>10730.639060322515</v>
      </c>
      <c r="M18" s="84" t="s">
        <v>77</v>
      </c>
      <c r="N18" s="55" t="s">
        <v>25</v>
      </c>
      <c r="O18" s="55" t="s">
        <v>25</v>
      </c>
      <c r="P18" s="22">
        <f>'6. OBJEKTI ZAJEDNIČKIH POTREBA'!J15</f>
        <v>10362.24</v>
      </c>
      <c r="Q18" s="55" t="s">
        <v>25</v>
      </c>
      <c r="R18" s="55" t="s">
        <v>25</v>
      </c>
      <c r="S18" s="55" t="s">
        <v>25</v>
      </c>
      <c r="T18" s="55" t="s">
        <v>25</v>
      </c>
      <c r="U18" s="71">
        <f>'6. OBJEKTI ZAJEDNIČKIH POTREBA'!K15</f>
        <v>1492.2280841462605</v>
      </c>
      <c r="V18" s="82">
        <f>SUM(P18:U18)</f>
        <v>11854.46808414626</v>
      </c>
    </row>
    <row r="19" spans="1:22" s="3" customFormat="1" ht="21" customHeight="1" x14ac:dyDescent="0.2">
      <c r="A19" s="167" t="s">
        <v>94</v>
      </c>
      <c r="B19" s="168"/>
      <c r="C19" s="92" t="s">
        <v>76</v>
      </c>
      <c r="D19" s="56">
        <f>D7</f>
        <v>928797</v>
      </c>
      <c r="E19" s="56">
        <f>E9</f>
        <v>341100</v>
      </c>
      <c r="F19" s="56">
        <f>F11+F13+F15+F17</f>
        <v>146600</v>
      </c>
      <c r="G19" s="56">
        <f>G7</f>
        <v>13800</v>
      </c>
      <c r="H19" s="56">
        <f>H7</f>
        <v>362200</v>
      </c>
      <c r="I19" s="56">
        <f>I7</f>
        <v>16160</v>
      </c>
      <c r="J19" s="56">
        <f>J7</f>
        <v>0</v>
      </c>
      <c r="K19" s="72">
        <f>K17</f>
        <v>11250</v>
      </c>
      <c r="L19" s="68">
        <f>SUM(D19:K19)</f>
        <v>1819907</v>
      </c>
      <c r="M19" s="92" t="s">
        <v>76</v>
      </c>
      <c r="N19" s="56">
        <f>N7</f>
        <v>940036.84438499995</v>
      </c>
      <c r="O19" s="56">
        <f>O9</f>
        <v>339077.36384999997</v>
      </c>
      <c r="P19" s="56">
        <f>P11+P13+P15+P17</f>
        <v>122578.62981</v>
      </c>
      <c r="Q19" s="56">
        <f>Q7</f>
        <v>14375.826000000001</v>
      </c>
      <c r="R19" s="56">
        <f>R7</f>
        <v>392015.96637000004</v>
      </c>
      <c r="S19" s="56">
        <f>S7</f>
        <v>16160</v>
      </c>
      <c r="T19" s="56">
        <f>T7</f>
        <v>0</v>
      </c>
      <c r="U19" s="72">
        <f>U17</f>
        <v>11243.192500000001</v>
      </c>
      <c r="V19" s="68">
        <f>SUM(N19:U19)</f>
        <v>1835487.8229149999</v>
      </c>
    </row>
    <row r="20" spans="1:22" s="3" customFormat="1" ht="21" customHeight="1" x14ac:dyDescent="0.2">
      <c r="A20" s="169"/>
      <c r="B20" s="170"/>
      <c r="C20" s="93" t="s">
        <v>77</v>
      </c>
      <c r="D20" s="58">
        <f>D19/7.5345</f>
        <v>123272.54628707943</v>
      </c>
      <c r="E20" s="58">
        <f t="shared" ref="E20:K20" si="0">E19/7.5345</f>
        <v>45271.749950228943</v>
      </c>
      <c r="F20" s="58">
        <f t="shared" si="0"/>
        <v>19457.163713584177</v>
      </c>
      <c r="G20" s="58">
        <f t="shared" si="0"/>
        <v>1831.5747561218395</v>
      </c>
      <c r="H20" s="58">
        <f t="shared" si="0"/>
        <v>48072.201207777551</v>
      </c>
      <c r="I20" s="58">
        <f t="shared" si="0"/>
        <v>2144.8005839803568</v>
      </c>
      <c r="J20" s="58">
        <f t="shared" si="0"/>
        <v>0</v>
      </c>
      <c r="K20" s="59">
        <f t="shared" si="0"/>
        <v>1493.1315946645429</v>
      </c>
      <c r="L20" s="69">
        <f>SUM(D20:K20)</f>
        <v>241543.16809343683</v>
      </c>
      <c r="M20" s="93" t="s">
        <v>77</v>
      </c>
      <c r="N20" s="58">
        <f>N19/7.5345</f>
        <v>124764.32999999999</v>
      </c>
      <c r="O20" s="58">
        <f t="shared" ref="O20:U20" si="1">O19/7.5345</f>
        <v>45003.299999999996</v>
      </c>
      <c r="P20" s="58">
        <f t="shared" si="1"/>
        <v>16268.98</v>
      </c>
      <c r="Q20" s="58">
        <f t="shared" si="1"/>
        <v>1908</v>
      </c>
      <c r="R20" s="58">
        <f t="shared" si="1"/>
        <v>52029.46</v>
      </c>
      <c r="S20" s="58">
        <f t="shared" si="1"/>
        <v>2144.8005839803568</v>
      </c>
      <c r="T20" s="58">
        <f t="shared" si="1"/>
        <v>0</v>
      </c>
      <c r="U20" s="59">
        <f t="shared" si="1"/>
        <v>1492.2280841462607</v>
      </c>
      <c r="V20" s="69">
        <f>SUM(N20:U20)</f>
        <v>243611.09866812659</v>
      </c>
    </row>
    <row r="21" spans="1:22" s="3" customFormat="1" ht="12.75" customHeight="1" x14ac:dyDescent="0.2">
      <c r="A21" s="6"/>
      <c r="B21" s="6"/>
    </row>
    <row r="22" spans="1:22" ht="12.75" customHeight="1" x14ac:dyDescent="0.2">
      <c r="L22" s="106"/>
      <c r="V22" s="106"/>
    </row>
    <row r="23" spans="1:22" ht="18.75" customHeight="1" x14ac:dyDescent="0.2">
      <c r="A23" s="121" t="s">
        <v>169</v>
      </c>
      <c r="B23" s="121"/>
      <c r="C23" s="122"/>
      <c r="D23" s="113"/>
      <c r="E23" s="113"/>
      <c r="F23" s="113"/>
      <c r="G23" s="113"/>
      <c r="H23" s="113"/>
      <c r="I23" s="113"/>
      <c r="J23" s="125"/>
      <c r="K23" s="125"/>
      <c r="L23" s="125"/>
      <c r="M23" s="113"/>
      <c r="N23" s="113"/>
      <c r="O23" s="113"/>
      <c r="P23" s="113"/>
      <c r="Q23" s="113"/>
      <c r="R23" s="113"/>
      <c r="S23" s="288" t="s">
        <v>48</v>
      </c>
      <c r="T23" s="288"/>
      <c r="U23" s="288"/>
      <c r="V23" s="288"/>
    </row>
    <row r="24" spans="1:22" ht="19.5" customHeight="1" x14ac:dyDescent="0.2">
      <c r="A24" s="114"/>
      <c r="B24" s="114"/>
      <c r="C24" s="113"/>
      <c r="D24" s="113"/>
      <c r="E24" s="113"/>
      <c r="F24" s="113"/>
      <c r="G24" s="113"/>
      <c r="H24" s="113"/>
      <c r="I24" s="113"/>
      <c r="J24" s="113"/>
      <c r="K24" s="113"/>
      <c r="L24" s="115"/>
      <c r="M24" s="113"/>
      <c r="N24" s="113"/>
      <c r="O24" s="113"/>
      <c r="P24" s="113"/>
      <c r="Q24" s="113"/>
      <c r="R24" s="113"/>
      <c r="S24" s="120"/>
      <c r="U24" s="113"/>
      <c r="V24" s="113"/>
    </row>
    <row r="25" spans="1:22" ht="17.25" customHeight="1" x14ac:dyDescent="0.2">
      <c r="A25" s="114"/>
      <c r="B25" s="114"/>
      <c r="C25" s="113"/>
      <c r="D25" s="113"/>
      <c r="E25" s="113"/>
      <c r="F25" s="113"/>
      <c r="G25" s="113"/>
      <c r="H25" s="113"/>
      <c r="I25" s="113"/>
      <c r="J25" s="125"/>
      <c r="K25" s="125"/>
      <c r="L25" s="125"/>
      <c r="M25" s="113"/>
      <c r="N25" s="113"/>
      <c r="O25" s="113"/>
      <c r="P25" s="113"/>
      <c r="Q25" s="113"/>
      <c r="R25" s="113"/>
      <c r="S25" s="288" t="s">
        <v>15</v>
      </c>
      <c r="T25" s="288"/>
      <c r="U25" s="288"/>
      <c r="V25" s="288"/>
    </row>
    <row r="26" spans="1:22" x14ac:dyDescent="0.2">
      <c r="L26" s="106"/>
    </row>
    <row r="28" spans="1:22" x14ac:dyDescent="0.2">
      <c r="V28" s="106"/>
    </row>
    <row r="30" spans="1:22" x14ac:dyDescent="0.2">
      <c r="V30" s="106"/>
    </row>
  </sheetData>
  <sheetProtection algorithmName="SHA-512" hashValue="vpJZob+GlQqnAfL48nxoDgw0yWq5YrQ+bmmuEao6oDvrzT58XQDUGuwSVc22oDCAKE3g8HNDj67jLAACUwCe8A==" saltValue="3CDxtfKdbxcm9FE3WxPJ0Q==" spinCount="100000" sheet="1" objects="1" scenarios="1"/>
  <mergeCells count="28">
    <mergeCell ref="S23:V23"/>
    <mergeCell ref="S25:V25"/>
    <mergeCell ref="A5:A6"/>
    <mergeCell ref="B5:B6"/>
    <mergeCell ref="A13:A14"/>
    <mergeCell ref="B17:B18"/>
    <mergeCell ref="A19:B20"/>
    <mergeCell ref="A17:A18"/>
    <mergeCell ref="A7:A8"/>
    <mergeCell ref="B7:B8"/>
    <mergeCell ref="A9:A10"/>
    <mergeCell ref="B9:B10"/>
    <mergeCell ref="A11:A12"/>
    <mergeCell ref="B11:B12"/>
    <mergeCell ref="J25:L25"/>
    <mergeCell ref="J23:L23"/>
    <mergeCell ref="B13:B14"/>
    <mergeCell ref="A15:A16"/>
    <mergeCell ref="B15:B16"/>
    <mergeCell ref="A4:L4"/>
    <mergeCell ref="A2:V2"/>
    <mergeCell ref="M4:V4"/>
    <mergeCell ref="M5:M6"/>
    <mergeCell ref="N5:U5"/>
    <mergeCell ref="V5:V6"/>
    <mergeCell ref="C5:C6"/>
    <mergeCell ref="D5:K5"/>
    <mergeCell ref="L5:L6"/>
  </mergeCells>
  <pageMargins left="0.39370078740157483" right="0.19685039370078741" top="0.55118110236220474" bottom="0.15748031496062992" header="0.31496062992125984" footer="0.31496062992125984"/>
  <pageSetup paperSize="9" scale="70" orientation="landscape" r:id="rId1"/>
  <headerFooter>
    <oddHeader>&amp;CKOMUNALAC POŽEGA d.o.o. - IZVRŠENJE PLANA INVESTICIJA I INVESTICIJSKOG ODRŽAVANJA ZA 2023. GODINU</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8</vt:i4>
      </vt:variant>
    </vt:vector>
  </HeadingPairs>
  <TitlesOfParts>
    <vt:vector size="8" baseType="lpstr">
      <vt:lpstr>NASLOVNA</vt:lpstr>
      <vt:lpstr>1. GOSPODARENJE OTPADOM</vt:lpstr>
      <vt:lpstr>2. GROBLJA GRADA POŽEGE</vt:lpstr>
      <vt:lpstr>3. GRIJANJE STAMBENIH ZGRADA</vt:lpstr>
      <vt:lpstr>4. SLUŽBA NAPLATE PARKIRANJA</vt:lpstr>
      <vt:lpstr>5. TRŽNICA</vt:lpstr>
      <vt:lpstr>6. OBJEKTI ZAJEDNIČKIH POTREBA</vt:lpstr>
      <vt:lpstr>REKAPITULACIJA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TEKIJA</dc:creator>
  <cp:lastModifiedBy>Jasna Relić</cp:lastModifiedBy>
  <cp:lastPrinted>2024-06-03T11:43:29Z</cp:lastPrinted>
  <dcterms:created xsi:type="dcterms:W3CDTF">1998-03-23T19:37:02Z</dcterms:created>
  <dcterms:modified xsi:type="dcterms:W3CDTF">2024-06-07T06:40:19Z</dcterms:modified>
</cp:coreProperties>
</file>