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RAZVOJ\DOKUMENTI\KOMUNALAC POŽEGA D.O.O\GODIŠNJA IZVJEŠĆA\2024\ZA OBJAVU\"/>
    </mc:Choice>
  </mc:AlternateContent>
  <xr:revisionPtr revIDLastSave="0" documentId="13_ncr:1_{47E8599C-C529-4465-B3F9-EDA06C20990B}" xr6:coauthVersionLast="47" xr6:coauthVersionMax="47" xr10:uidLastSave="{00000000-0000-0000-0000-000000000000}"/>
  <bookViews>
    <workbookView xWindow="-120" yWindow="-120" windowWidth="29040" windowHeight="15840" tabRatio="795" firstSheet="1" activeTab="1"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fullPrecision="0"/>
</workbook>
</file>

<file path=xl/calcChain.xml><?xml version="1.0" encoding="utf-8"?>
<calcChain xmlns="http://schemas.openxmlformats.org/spreadsheetml/2006/main">
  <c r="I18" i="15" l="1"/>
  <c r="G18" i="15"/>
  <c r="N18" i="15"/>
  <c r="L18" i="15"/>
  <c r="K18" i="15"/>
  <c r="E18" i="15"/>
  <c r="F18" i="15"/>
  <c r="H7" i="47"/>
  <c r="F7" i="47"/>
  <c r="C7" i="47"/>
  <c r="Q8" i="47"/>
  <c r="M8" i="47"/>
  <c r="D8" i="47"/>
  <c r="K8" i="47" s="1"/>
  <c r="H9" i="14"/>
  <c r="J9" i="14"/>
  <c r="E7" i="11" l="1"/>
  <c r="H7" i="11"/>
  <c r="K10" i="15"/>
  <c r="N10" i="15"/>
  <c r="J7" i="13" l="1"/>
  <c r="H7" i="12"/>
  <c r="H6" i="12"/>
  <c r="J6" i="12" s="1"/>
  <c r="H9" i="12"/>
  <c r="E9" i="12"/>
  <c r="K12" i="15" l="1"/>
  <c r="H6" i="11" l="1"/>
  <c r="H9" i="10"/>
  <c r="K13" i="15"/>
  <c r="K11" i="15" l="1"/>
  <c r="P9" i="15"/>
  <c r="S9" i="47" l="1"/>
  <c r="N9" i="47"/>
  <c r="H10" i="10"/>
  <c r="T8" i="47" s="1"/>
  <c r="I9" i="14"/>
  <c r="S12" i="47" s="1"/>
  <c r="J8" i="14"/>
  <c r="J7" i="14"/>
  <c r="J6" i="14"/>
  <c r="I9" i="13"/>
  <c r="S11" i="47" s="1"/>
  <c r="H9" i="13"/>
  <c r="N11" i="47" s="1"/>
  <c r="J8" i="13"/>
  <c r="J6" i="13"/>
  <c r="J9" i="13" s="1"/>
  <c r="I10" i="12"/>
  <c r="S10" i="47" s="1"/>
  <c r="J9" i="12"/>
  <c r="J8" i="12"/>
  <c r="J7" i="12"/>
  <c r="H10" i="12"/>
  <c r="I8" i="11"/>
  <c r="H8" i="11"/>
  <c r="J8" i="11" s="1"/>
  <c r="J6" i="11"/>
  <c r="I9" i="10"/>
  <c r="I10" i="10" s="1"/>
  <c r="J8" i="10"/>
  <c r="J7" i="10"/>
  <c r="J6" i="10"/>
  <c r="O7" i="47"/>
  <c r="O13" i="47" s="1"/>
  <c r="O18" i="15"/>
  <c r="R7" i="47" s="1"/>
  <c r="R13" i="47" s="1"/>
  <c r="Q7" i="47"/>
  <c r="Q13" i="47" s="1"/>
  <c r="M18" i="15"/>
  <c r="P7" i="47" s="1"/>
  <c r="P13" i="47" s="1"/>
  <c r="P17" i="15"/>
  <c r="P13" i="15"/>
  <c r="P12" i="15"/>
  <c r="P11" i="15"/>
  <c r="P10" i="15"/>
  <c r="P7" i="15"/>
  <c r="P6" i="15"/>
  <c r="E7" i="14"/>
  <c r="G7" i="14" s="1"/>
  <c r="E8" i="11"/>
  <c r="E6" i="12"/>
  <c r="G9" i="12"/>
  <c r="F9" i="14"/>
  <c r="E9" i="13"/>
  <c r="J17" i="15"/>
  <c r="E9" i="10"/>
  <c r="E10" i="10" s="1"/>
  <c r="F9" i="10"/>
  <c r="J10" i="12" l="1"/>
  <c r="N10" i="47"/>
  <c r="T11" i="47"/>
  <c r="S13" i="47"/>
  <c r="T9" i="47"/>
  <c r="M13" i="47"/>
  <c r="J7" i="11"/>
  <c r="J9" i="10"/>
  <c r="J10" i="10" s="1"/>
  <c r="G9" i="10"/>
  <c r="P8" i="15"/>
  <c r="P18" i="15" s="1"/>
  <c r="L7" i="47"/>
  <c r="L13" i="47" s="1"/>
  <c r="G7" i="11"/>
  <c r="E13" i="15"/>
  <c r="J13" i="15" s="1"/>
  <c r="F8" i="15"/>
  <c r="J12" i="47"/>
  <c r="G8" i="14"/>
  <c r="G6" i="14"/>
  <c r="F9" i="13"/>
  <c r="J11" i="47" s="1"/>
  <c r="E11" i="47"/>
  <c r="G8" i="13"/>
  <c r="G7" i="13"/>
  <c r="G6" i="13"/>
  <c r="E10" i="12"/>
  <c r="F10" i="12"/>
  <c r="J10" i="47" s="1"/>
  <c r="G8" i="12"/>
  <c r="G7" i="12"/>
  <c r="G6" i="12"/>
  <c r="F8" i="11"/>
  <c r="J9" i="47" s="1"/>
  <c r="E9" i="47"/>
  <c r="G6" i="11"/>
  <c r="F10" i="10"/>
  <c r="H8" i="47" s="1"/>
  <c r="G8" i="10"/>
  <c r="G7" i="10"/>
  <c r="G6" i="10"/>
  <c r="J9" i="15"/>
  <c r="E8" i="15"/>
  <c r="N12" i="47" l="1"/>
  <c r="T12" i="47" s="1"/>
  <c r="T10" i="47"/>
  <c r="T7" i="47"/>
  <c r="G10" i="12"/>
  <c r="E10" i="47"/>
  <c r="G9" i="13"/>
  <c r="E9" i="14"/>
  <c r="G8" i="11"/>
  <c r="G10" i="10"/>
  <c r="J8" i="15"/>
  <c r="I7" i="47"/>
  <c r="G7" i="47"/>
  <c r="H18" i="15"/>
  <c r="J12" i="15"/>
  <c r="J11" i="15"/>
  <c r="J10" i="15"/>
  <c r="J7" i="15"/>
  <c r="J6" i="15"/>
  <c r="N13" i="47" l="1"/>
  <c r="T13" i="47"/>
  <c r="E12" i="47"/>
  <c r="K12" i="47" s="1"/>
  <c r="G9" i="14"/>
  <c r="J18" i="15"/>
  <c r="K11" i="47"/>
  <c r="J13" i="47"/>
  <c r="K10" i="47"/>
  <c r="D13" i="47"/>
  <c r="K9" i="47"/>
  <c r="E13" i="47" l="1"/>
  <c r="H13" i="47"/>
  <c r="C13" i="47"/>
  <c r="I13" i="47"/>
  <c r="F13" i="47"/>
  <c r="G13" i="47"/>
  <c r="K7" i="47"/>
  <c r="K13" i="47" s="1"/>
</calcChain>
</file>

<file path=xl/sharedStrings.xml><?xml version="1.0" encoding="utf-8"?>
<sst xmlns="http://schemas.openxmlformats.org/spreadsheetml/2006/main" count="433" uniqueCount="184">
  <si>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</si>
  <si>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</si>
  <si>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</si>
  <si>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</si>
  <si>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</si>
  <si>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</si>
  <si>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</si>
  <si>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</si>
  <si>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</si>
  <si>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</si>
  <si>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</si>
  <si>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</si>
  <si>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</si>
  <si>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</si>
  <si>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</si>
  <si>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</si>
  <si>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</si>
  <si>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</si>
  <si>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</si>
  <si>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</si>
  <si>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</si>
  <si>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</si>
  <si>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</si>
  <si>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</si>
  <si>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</si>
  <si>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</si>
  <si>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</si>
  <si>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</si>
  <si>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Uspostava reciklažnog dvorišta Vinogradine</t>
  </si>
  <si>
    <t>Ad 1</t>
  </si>
  <si>
    <t>Ad 2</t>
  </si>
  <si>
    <t>Ad 3</t>
  </si>
  <si>
    <t>Ad 4</t>
  </si>
  <si>
    <t>Ad 5</t>
  </si>
  <si>
    <t>Ad 7</t>
  </si>
  <si>
    <t>Ad 8</t>
  </si>
  <si>
    <t>Usluge prema obvezama ugovora o sanaciji odlagališta</t>
  </si>
  <si>
    <t>OBRAZLOŽENJE:</t>
  </si>
  <si>
    <t>Uspostava sustava povratne naknade na reciklažnim dvorištima</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</si>
  <si>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</si>
  <si>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</si>
  <si>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</si>
  <si>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</si>
  <si>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</si>
  <si>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</si>
  <si>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</si>
  <si>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</si>
  <si>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</si>
  <si>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</si>
  <si>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</si>
  <si>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</si>
  <si>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</si>
  <si>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</si>
  <si>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</si>
  <si>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Provedba programa promidžbe gradske tržnice</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</si>
  <si>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</si>
  <si>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SREDSTVA IZ CIJENE USLUGE</t>
  </si>
  <si>
    <t>FZOEU</t>
  </si>
  <si>
    <t xml:space="preserve"> EU FONDOVI </t>
  </si>
  <si>
    <t>PRORAČUN JLS</t>
  </si>
  <si>
    <t>SREDSTVA SUVLASNIKA SZ</t>
  </si>
  <si>
    <t>GROBLJANSKE NAKNADE</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</si>
  <si>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</si>
  <si>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</si>
  <si>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</si>
  <si>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</si>
  <si>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</si>
  <si>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</si>
  <si>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</si>
  <si>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</si>
  <si>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</si>
  <si>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</si>
  <si>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</si>
  <si>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</si>
  <si>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</si>
  <si>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 xml:space="preserve">Provedba programa edukacije i promidžbe odvojenog sakupljanja otpada </t>
  </si>
  <si>
    <t>Ad 9</t>
  </si>
  <si>
    <t>Sanacija grobljanskih objekata  (staza, stepenica, zidova, ograda, uređaja), zaštita kamenih površina centralnog križa, uređenje zelenila groblja s ciljem održavanja, uljepšavanja i funkcionalnosti</t>
  </si>
  <si>
    <t>Sanacija grobljanskih objekata  (staza, ograda, uređaja), uređenje zelenih površina s ciljem održavanja, uljepšavanja i funkcioniranja groblja</t>
  </si>
  <si>
    <t>30.9.2024.</t>
  </si>
  <si>
    <t>30.6.2024.</t>
  </si>
  <si>
    <t>31.12.2024.</t>
  </si>
  <si>
    <t>31.10.2024.</t>
  </si>
  <si>
    <t>Održavanje edukativnih radionica s podjelom promidžbenih i edukativnih materijala vezanih za rad tržnice i ostalih djelatnosti društva s ciljem informiranja i edukacije djelatnika, prodavatelja i korisnika tržnice.</t>
  </si>
  <si>
    <t>Održavanje prostora gradske tržnice u funkcionalnom stanju</t>
  </si>
  <si>
    <t>Ad 2.</t>
  </si>
  <si>
    <t>Provedba postupka nabave za uslugu geodetske izmjere, izrade elaborata i provedbe u katastru i zemljišnoj knjizi s ciljem uređenja postojećeg upisa vlasništva nad parcelama radi lakših prijava na natječaje energetske učinkovitosti.</t>
  </si>
  <si>
    <t>Planirani su minimalni radovi s ciljem održavanja funkcionalnosti i higijenskih uvjeta za potrebe prodaje prehrambenih proizvoda</t>
  </si>
  <si>
    <t xml:space="preserve">Uvođenje integriranog sustava upravljanja sukladno međunarodno priznatim normama u djelatnosti gospodarenja otpadom </t>
  </si>
  <si>
    <t>Opremanje i prilagodba RD-a, izrada natpisa i uputa radi organizacije preuzimanja ambalažnog otpada s ciljem ispunjenja zakonske obveze</t>
  </si>
  <si>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</si>
  <si>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</si>
  <si>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</si>
  <si>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OSTALI IZVORI FINANCIRANJA /  GRAD POŽEGA</t>
  </si>
  <si>
    <t xml:space="preserve">Izrada edukativnih i informativnih materijala koji potiču korisnike na odvojeno sakupljanje otpada s ciljem povećanja stope odvajanja i smanjenja otpada na odlagalištu </t>
  </si>
  <si>
    <t>Uvođenje ISO 9001 (upravljanje kvalitetom) i ISO 14001 (upravljanje okolišem) u djelatnost gospodarenja otpadom s ciljem plasiranja komposta na tržište</t>
  </si>
  <si>
    <t>Sanacija grobljanskih objekata (staza, stepenica, zidova, ograda, uređaja) te uređenje zelenila s ciljem bolje pristupačnosti grobnicama, zaštiti grobnih mjesta i uljepšavanja groblja</t>
  </si>
  <si>
    <t xml:space="preserve">Ličenja i popravci u poslovnom objektu, nadstrešnicama i dvorištu radi zaštite, održavanja i funkcionalnosti svih objekata i prostora poslovnog kruga </t>
  </si>
  <si>
    <t xml:space="preserve">Radovi investicijskog održavanja upravne zgrade, pratećih objekata i dvorišta u Vukovarskoj 8 </t>
  </si>
  <si>
    <t>Ličenje unutarnjih zidova, pokrivanje krova, čišćenje granita i drugi popravci s ciljem poboljšanja higijenskih uvjeta, estetike u zgradi te zaštite, održavanja  i funkcionalnosti objekata</t>
  </si>
  <si>
    <t>Pripreme za ishođenje uporabne dozvole (izmjena lokacijske i građevinske), ishođenje uporabne dozvole i izrada uputa za rad s ciljem uspostave RD-a</t>
  </si>
  <si>
    <t>Izgradnja staza i prateće infrastrukture (odvodnja, vodoopskrba, elektroinstalacije), obnova videonadzora, zaštita kamenih površina ceremonijalnog prostora i centralnog križa, sadnja zelenila s ciljem bolje pristupačnosti grobnicama, funkcionalnosti, zaštite i uređenja groblja</t>
  </si>
  <si>
    <t>Radovi obnove i dogradnje sustava videnadzora na odlagalištu i reciklažnim dvorištima</t>
  </si>
  <si>
    <t xml:space="preserve">Nabava novih uređaja za dogradnju i obnovu sustava videonadzora s ciljem poboljšanja kontrola u slučaju akcidenata i neovlaštenih ulaza te zaštite prostora u kojima se obavlja gospodarenje otpadom </t>
  </si>
  <si>
    <t>Radovi investicijskog održavanja poslovnog objekta, nadstrešnica i dvorišta u Industrijskoj ulici 25D s izgradnjom nadstrešnice na ulazu</t>
  </si>
  <si>
    <t>Radovi  izgradnje nadstrešnice ispred ulaza u zgradu na lokaciji poslovne zgrade u Industrijskoj 25D</t>
  </si>
  <si>
    <t>Izgradnja metalne nadstrešnice ispred glavnih ulaznih vrata u zgradu s ciljem zaštite ulaznog prostora od zakišnjavanja</t>
  </si>
  <si>
    <t>Ad 4.</t>
  </si>
  <si>
    <t>Izgradnja privremene tržnice s ciljem osiguranja kontinuiteta rada tržnice za vrijeme radova revitalizacije povijesne jezgre grada</t>
  </si>
  <si>
    <t>Izgradnja tržnice u Cvjetoj ulici - građevinski  radovi</t>
  </si>
  <si>
    <r>
      <t>UKUPNA VRIJEDNOST INVESTICIJE /</t>
    </r>
    <r>
      <rPr>
        <b/>
        <sz val="10"/>
        <rFont val="Calibri"/>
        <family val="2"/>
        <charset val="238"/>
      </rPr>
      <t>€</t>
    </r>
    <r>
      <rPr>
        <b/>
        <sz val="10"/>
        <rFont val="Arial Narrow"/>
        <family val="2"/>
        <charset val="238"/>
      </rPr>
      <t>/</t>
    </r>
  </si>
  <si>
    <t>UKUPNA VRIJEDNOST INVESTICIJE /€/</t>
  </si>
  <si>
    <t xml:space="preserve">KOMUNALAC POŽEGA (iz cijene usluge) </t>
  </si>
  <si>
    <t xml:space="preserve">KOMUNALAC POŽEGA (iz grobljanskih naknada) </t>
  </si>
  <si>
    <t xml:space="preserve">KOMUNALAC POŽEGA (iz vlastitih sredstava) </t>
  </si>
  <si>
    <t>PLANA INVESTICIJA I INVESTICIJSKOG ODRŽAVANJA ZA 2024. GODINU</t>
  </si>
  <si>
    <r>
      <t>UKUPNA VRIJEDNOST INVESTICIJE /</t>
    </r>
    <r>
      <rPr>
        <b/>
        <sz val="9"/>
        <rFont val="Calibri"/>
        <family val="2"/>
        <charset val="238"/>
      </rPr>
      <t>€</t>
    </r>
    <r>
      <rPr>
        <b/>
        <sz val="9"/>
        <rFont val="Arial Narrow"/>
        <family val="2"/>
        <charset val="238"/>
      </rPr>
      <t>/</t>
    </r>
  </si>
  <si>
    <t>Pripremne aktivnosti za izgradnju RD građevnog otpada</t>
  </si>
  <si>
    <t>Prilagodba sustava naplate parkiranja novoj Odluci o parkiranju</t>
  </si>
  <si>
    <t>Novelacija dokumentacije za apliciranje projekta izgradnje RD građevnog otpada na poziv za dodjelu bespovratnih sredstava s ciljem uspostave cjelovitog sustava sakupljanja i oporabe građevnog otpada</t>
  </si>
  <si>
    <t>U rujnu 2024. usvojena je nova Odluka o parkiranju po kojoj se uvode tri parkirališne zone te nove cijene parkirališnih karata. Zbog ovih izmjena potrebno je nabaviti  i ugraditi dopunske ploče u zonama parkiranja, nabaviti nove naljepnice za automate, ugraditi u automate nove tarifne kartice te dograditi Bmove aplikaciju za online plaćanje parkiranja.</t>
  </si>
  <si>
    <t>Nabava i ugradnja dopunskih ploča, naljepnica za automate, tarifnih kartica te dogradnja Bmove aplikacije s ciljem usklađenja s novom Odlukom o parkiranju</t>
  </si>
  <si>
    <t>Spajanje parcela Kotlovnice I o  (V.Nazora) s upisom u katastar i gruntovnicu</t>
  </si>
  <si>
    <t xml:space="preserve">Ad 2. </t>
  </si>
  <si>
    <t>Radovi investicijskog održavanja u kotlovnicama u Babinom viru</t>
  </si>
  <si>
    <t>31.1.2025.</t>
  </si>
  <si>
    <t xml:space="preserve">Izrada i montaža nadstrešnice na RD Pleternica </t>
  </si>
  <si>
    <t>Provedba nabave za izradu i montažu nadstrešnice, izvedba nadstrešnice s ciljem zaštite i skladištenja vreća s ambalažom od pića i napitaka u sustavu povratne naknade</t>
  </si>
  <si>
    <t>Provedba radova popravka cirkulacijske crpke, ugradnje plinskog kombi regulatora plina i srednjetlačnog regulatora tlaka u kotlovnicama, kontola nepropusnosti plinskih instalacija i mjerenje emisija s ciljem ispravnosti i funkcionalnosti kotlovnica</t>
  </si>
  <si>
    <t xml:space="preserve">I Z V R Š E NJ E  </t>
  </si>
  <si>
    <t>III. REBALANS PLANA INVESTICIJA I INVESTICIJSKOG ODRŽAVANJA ZA 2024.</t>
  </si>
  <si>
    <t>IZVRŠENJE PLANA</t>
  </si>
  <si>
    <t>III. REBALANS PLANA PLAN INVESTICIJA I INVESTICIJSKOG ODRŽAVANJA ZA 2024.</t>
  </si>
  <si>
    <t>Radove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 U III. rebalansu plana na odlagalištu Vinogradine izvedeni su radovi izgradnje nasipa u kaseti br. 4, nasipavanje pomoćnih puteva te nadogradnja sustava za otplinjavanje u kaseti br. 4. Sredstva plana su umanjena prema stvarno utrošenim sredstvima.</t>
  </si>
  <si>
    <t>Provedba programa edukacije i promidžbe odvojenog sakupljanja otpada obuhvatit će izradu aplikacije za otpad na web stranici Komunalca Požega, izradu edukativnih i informativnih materijala za provedbu edukativnih radionica u školama i vrtićima. Postupci nabave provodit će se za izradu edukativnih i informativnih materijala. Sredstva za provedbu programa edukacije i promidžbe odvojenog sakupljanja otpada su u II. rebalansu plana  umanjena u skladu s donesenom odlukom Fonda o sufinanciranju provedbe izobrazno-informativnih aktivnosti za provedbu izobrazno-informativnih aktivnosti koje se sufinanciraju 40% te u skladu sa sredstvima potrebnim za provedbu edukativnih radionica o odvojenom sakupljanju otpada za potrebe Grada Požege. U II. rebalansu plana stavka nije izmijenjena.</t>
  </si>
  <si>
    <t>Usluge geodetskog snimka i izračuna raspoloživog kapaciteta odlagališta su izvršene u zadanim rokovima i planiranim vrijednostima investicije.</t>
  </si>
  <si>
    <t>U ovoj godini planirana je izrada projektne dokumentacije za potrebe izmjene lokacijske i građevinske dozvole za proširenu plohu reciklažnog dvorišta na lokaciji Vinogradine. U okviru dokumentacije izradit će se i izmjena lokacijskih uvjeta sortirnice. Stavka je u II. rebalasu plana umanjena u skladu s ponudom za izradu projektne dokumentacije, a u III. rebalansu nije se mijenjala.</t>
  </si>
  <si>
    <t>U 2024. godini potpisan je ugovor s izrađivačem projektne dokumentacije te je Komunalac Požega pripremio sve potrebne podloge i podatke za projektante. Početkom siječnja definiran je rok za izradu I faze  projektne dokumentacije - idejnog rješenja i zahtjeva za izdavanje mišljenja o potrebi provedbe postupka ocjene o potrebi procjene utjecaja izmjene zahvata na okoliš (OPUO) koje se treba uputiti Ministarstvu zaštite okoliša i zelene tranzicije, a završetkom svake pojedine faze izrade projektne dokumentacije zapisnički će se konstatirati rokovi za izradu preostalih faza. U izvršenje plana upisana je ukupna ugovorena vrijednost za izradu projektne dokumentacije i troškovi geodetskog snimka utovarne rampe. Uporabna dozvola zatražit će se u 2025. godini po kompletnoj izradi ugovorene projektne dokumentacije.</t>
  </si>
  <si>
    <t>Uspostava sustava povratne naknade u reciklažnim dvorištima zakonska je obveza. Komunalac Požega podnio je zahtjev za sklapanje ugovora s Fondom za zaštitu okoliša i energetsku učinkovitost za sudjelovanje u sustavu povratne naknade po osiguranju uvjeta na reciklažnim dvorištima (nabava uređaja za sakupljanje ambalažnog otpada s kontejnerom za smještaj, uspostava isplate povratne naknade na elektroničkoj blagajni u upravi društva, izrada elaborata organizacije sustava povratne naknade s uputama za djelatnike, izrada oznaka na reciklažnim dvorištima za funkcioniranje sustava, izrada promidžbenih i informativnih materijala za korisnike). Nabavu uređaja za sakupljanje ambalažnog otpada financirale su JLS. U III. rebalansu plana stavka se nije mijenjala.</t>
  </si>
  <si>
    <t>Planirano je uvođenje integriranog sustava upravljanja u djelatnosti gospodarenja otpadom u skladu s međunarodno priznatim normama ISO 9001 (upravljanje kvalitetom) i ISO 14001 (upravljanje okolišem) s ciljem ukidanja statusa otpada biootpadu oporabljenom metodom kompostiranja i plasiranja komposta na tržište. Stavka plana je umanjena u II. rebalansu plana prema sklopljenim ugovorima za konzultantske usluge uvođenja integriranog sustava upravljanja u djelatnosti gospodarenja otpadom u kompostani i certificiranja te se u III. rebalansu nije mijenjala.</t>
  </si>
  <si>
    <t>Potpisan je ugovor za uvođenje integriranog sustava upravljanja kvaliteom u okolišem sukladno normamam ISO 9001 i 14001. Uvođenje sustava je još uvijek u provedbu i završit će se u 2025. godini. U izvršenje plana upisana je vrijednost ugovora za realizaciju uvođenja integriranog sustava upravljanja u kompostani, te vrijednost  izdane narudžbenice za certificiranje koje će se obaviti u 2025. godini.</t>
  </si>
  <si>
    <t>Zbog najave poziva za ulaganja u učinkovitu upotrebu resursa i potpora prelaska na kružno gospodarstvo putem kojeg bi se mogao aplicirati projekt izgradnje reciklažnog dvorišta građevnog otpada na lokaciji Vinogradine, planirana je priprema dokumentacije za apliciranje projektnog prijedloga.Stavka je u II. rebalansu uvećana za trošak revizije troškovnika za izgradnju i opremanje reciklažnog dvorišta građevnog otpada za potrebe prijave na poziv Ulaganje u učinkovitu upotrebu  resursa i potpora prelasku na kružno gospodarstvo u okviru Nacionalnog plana oporavka i otpornosti 2021.-2026.</t>
  </si>
  <si>
    <t>Stavka je dodana u II. rebalansu plana. Stavkom je predviđeno da se do kraja godine u RD Pleternica izvede nadstrešnice za skladištenje vreća s ambalažom od pića i napitaka u sustavu povratne naknade.</t>
  </si>
  <si>
    <t>Ad 6</t>
  </si>
  <si>
    <t>Na odlagalištu Vinogradine planirana je dogradnja sustava videonadzora zbog zaštite od izvanrednih događaja na odlagalištu, kontrole ulaza i istovara otpada te kontrole neovlaštenih ulaza. Na pojedinim reciklažnim dvorištima potrebno je obnoviti postojeći sustav videonadzora. Za potrebe ovih investicija provest će se postupci jednostavnih nabava za novu opremu i usluge. Dogradnja videonadzora na odlagalištu financirat će se vlastitim sredstvima društva, a obnova videonadzora na reciklažnim dvorištima iz proračuna jedinica lokalne samouprave. U III. rebalansu plana dogradnja sustava videonadzora odgađena je za sljedeće plansko razdoblje. U okviru ove stavke nabavljen je i instaliran uređaj za povezivanje udaljenih aplikacija na reciklažnim dvorištima te uređaji za prijavu djelatnika i evidentiranje radnih sati na reciklažnim dvorištima. Stavka je usklađena sa stvarnim troškovima nabave uređaja i njihovog instaliranja. Financiranje sredstvima Komunalca Požega iz cijene usluge.</t>
  </si>
  <si>
    <t xml:space="preserve">Nabavljen je i instaliran uređaj za povezivanje udaljenih aplikacija na reciklažnim dvorištima te uređaji za prijavu djelatnika i evidentiranje radnih sati na reciklažnim dvorištima. </t>
  </si>
  <si>
    <t>Izvedena je  nadstrešnica za skladištenje vreća s ambalažom od pića i napitaka u sustavu povratne naknade u RD Pleternica.</t>
  </si>
  <si>
    <t>Na Groblju sv.Ilije obavljat će se radovi investicijskog održavanja koji uključuju sanaciju grobljanskih objekata (kapelice, mrtvačnice, centralnog križa, staza, ograda) i uređaja (slavina, WC-a, rasvjetnih tijela...) te izradu potrebne dokumentacije (nacrta, troškovnika, specifikacija materijala i sl.) kojom će biti definirani potrebni radovi i količine za izvedbu radova. Planirani radovi u 2024. uključili bi bojanja, nasipavanja, betoniranja i razne popravke grobljanskih objekata i uređaja.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zelenila na groblju. Radove uređenja zelenila izvodio bi Komunalac Požega, a za nabavu sadnog i ostalog materijala potrebnog za sadnju (sadnice, gnojivo, kolci, bužiri i dr.) proveli bi se postupci nabave. U III. rebalansu plana utvrđeno je da su izvedeni radovi popravka betonskih staza i stepenica na groblju. Sredstva su umanjena prema stvarno izvedenim radovima.</t>
  </si>
  <si>
    <t>Radovi investicijskog održavanja na Groblju sv. Elizabete obuhvatili bi sanaciju grobljanskih objekata (mrtvačnice, kapelice, centralnog križa, staza, potpornih zidova i ograda na groblju), izradu potrebne dokumentacije (nacrta, troškovnika, specifikacija materijala i sl.) kojom će biti definirane vrste radova i količine. Planirani radovi obuhvatili bi bojanja, ličenja, čišćenja, nasipavanja staza, popravaka staza betoniranjem i sl. Radove će izvoditi Komunalac Požega, a za nabavu materijala provodit će se postupci jednostavnih nabava.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 U III. rebalansu plana stavka se nije mijenjala.</t>
  </si>
  <si>
    <t>Na Groblju Jagodnjak obavljat će se radovi investicijskog održavanja koji uključuju sanaciju grobljanskih objekata (mrtvačnice, staza, ograda) i uređaja (slavine, rasvjetna tijela). Planirani radovi obuhvatili bi bojanja, nasipavanja staza i druge popravke.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U III. rebalansu plana stavka se nije mijenjala.</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</si>
  <si>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priprema dokumentacije o nabavi i provedba postupka nabave za izvođenje radova. Za ove radove je planirano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je potrebno obnoviti sustav videonadzora te je planirano ulaganje u novu opremu  s ugradnjom iste. Planirani su i radovi zaštite kamenih površina ceremonijalnog prostora i centralnog križa za koje bi se proveo postupak jednostavne nabave. Na groblju se godinama obavlja kontinuirana sadnja i zamjena bolesnih sadnica te je  i u 2024.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 Planirani radovi izgradnje internih prometnica i površinske odvodnje uvećani nakon provedenog postupka javne nabave. Isto tako, za Groblje Krista Kralja izrađeno je idejno rješenje, izvedbeni projekt s detaljima i troškovnik izgradnje I. faze kolumbarija. Stavka je iz navedenih razloga uvećana u II.rebalansu plana. U III. rebalansu plana usklađeni su planirani troškovi sa stvatno izvršenim.</t>
  </si>
  <si>
    <t>Radovi izgradnje internih prometnica i površinske odvodnje su izvedeni. Radove je financirao Grad Požega sukladno ugovoru i aneksu ugovora, a stručni nadzor Komunalac Požega. Radovi koje je izvodio Komunalac Požega obavljeni su u manjem obimu od planiranog (izvedeni su vodoinstalaterski radovi, uređenje pješačkih staza, proširenje bankine interne prometnice i elektroinstalaterski radovi za potrebe rasvjete groblja). Izrađena je izvedbena dokumentacija za izgradnju kolumbarija. Komunalac Požega je navedene radove financirao iz grobljanske naknade. Vrijednost izvedenih radova nešto je veća od planirane.</t>
  </si>
  <si>
    <t>Radovi su planirani u II. i III. rebalansu plana jer su kotlovnicama obavljeni radovi investicijskog održavanja koji su obuhvatili popravak cirkulacijske crpke, dobavu i ugradnju plinskog kombi regulatora plina te dobavu i ugradnju srednjetlačnog regulatora tlaka s finim podešavanjem prema kotlu, kontolu nepropusnosti plinskih instalacija i mjerenje emisija. Radove i usluge obavile su ovlaštene tvrtke, a financirani su vlastitim sredstvima društva.</t>
  </si>
  <si>
    <t>Provedba spajanja katastarskih čestica k.č.br. 4584/5 k.o. Požega i k.č.br. 4583/18 k.o. Požega koje su u vlasništvu trgovačkog društva Komunalac Požega d.o.o. Postojeća građevina (kotlovnica na k.č.br. 4584/5) i parcela za pristup (livada k.č.br. 4583/18) upisane su u različite posjedovne listove i zemljišno-knjižne uloške. Navedene katastarske čestice planiraju se spojiti kako bi se u katastar i zemljišnu knjigu upisala jedinstvenu građevna čestica. Za provedbu je potrebno provesti postupak jednostavne nabave za geodetsku izmjeru te provedbu postupka spajanja čestica te upisa u katastar i gruntovnicu. Financirat će se vlastitim sredstvima društva. Rok provedbe je u II. rebalansu plana produljen za 2 mjeseca. U III. rebalansu stavka se nije mijenjala.</t>
  </si>
  <si>
    <t>Provedeno je spajanje katastarskih čestica k.č.br. 4584/5 k.o. Požega i k.č.br. 4583/18 k.o. Požega. Navedene katastarske čestice spojene su i u katastru i zemljišnoj knjigu upisane kao jedinstvena građevna čestica. Vrijednost obavljene usluge malo je manja od planirane.</t>
  </si>
  <si>
    <t>Obavljeni radovi investicijskog održavanja koji su obuhvatili popravak cirkulacijske crpke, dobavu i ugradnju plinskog kombi regulatora plina te dobavu i ugradnju srednjetlačnog regulatora tlaka s finim podešavanjem prema kotlu, kontolu nepropusnosti plinskih instalacija i mjerenje emisija. Radove i usluge obavile su ovlaštene tvrtke, a financirani su vlastitim sredstvima društva. Vrijednost obavljenih usluga manja je od planirane.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</si>
  <si>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 U II. i III. rebalansu plana sredstva su uvećana u skladu sa stvarnim potrebama održavanja terenske elektronske opreme kontrolora naplate parkiranja.</t>
  </si>
  <si>
    <t>Nabavljeni su elektronski i mehanički dijelovi parkirnih automata s ciljem kontinuiranog funkcioniranja službe naplate parkiranja. Vrijednost nabavljenih dijelova parkirnih aparata malo je manja od planirane vrijednosti.</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</si>
  <si>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 U II. i III. rebalansu sredstva stavke plana su umanjena u skladu sa stvarnim potrebama održavanja terenske elektronske opreme kontrolora naplate parkiranja.</t>
  </si>
  <si>
    <t>Objekt tržnice više nije u vlasništvu Komunalca Požega te se u budućnosti planira njegovo uklanjanje. Iz tih razloga u tržnicu se planira minimalno ulaganje za potrebe održavanja funkcionalnosti i higijenskih uvjeta na tržnici za potrebe prodaje prehrambenih proizvoda (voća, povrća, mlijeka i mliječnih proizvoda, mesa...). Održavanje podrazumijeva popravke infrastrukture i opreme za koje će se provesti postupci jednostavnih nabava u slučaju potrebe za realizacijom planiranih radova. U rebalansima su sredstva umanjena jer su radovi održavanja obuhvatili samo zamjenu rasvjetnih tijela na tržnici.</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</si>
  <si>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 U II. i III. rebalansu plana utvrđeno je da će se do kraja godine u prostoru tržnice održati jedna aktivnost  prigodne podjela informativnih i edukativnih materijala te platnenih vrećica kojima se promovira važnost zdrave prehrane, kupovanja domaćih proizvoda i korištenje platnenih vrećica te su prvobitno planirana sredstva umanjena.</t>
  </si>
  <si>
    <t>Održana je prigodna podjela informativnih i edukativnih materijala te platnenih vrećica kojima se promovira važnost zdrave prehrane, kupovanja domaćih proizvoda i korištenje platnenih vrećica. Vrijednost izvršenih radova manja je od planirane.</t>
  </si>
  <si>
    <t>Ugovor za izgradnju tržnice u Cvjetnoj ulici realiziran je krajem veljače 2025. Ukupna vrijednost izgradnje tržnice manja je od planirane.</t>
  </si>
  <si>
    <t>Zbog radova na revitalizaciji povijesne gradske jezgre, u okviru kojih je planirano i rušenje postojeće gradske tržnice, Komunalac Požega je, na prijedlog Grada Požege, na svom zemljištu uz Cvjetnu i Priorljavsku ulicu na parceli k.č.br. 1298/8 k.o. Požega ukupne površine 10708 m2, dopustio izgradnju privremene gradske tržnice kako bi osigurao kontinuitet rada tržnice za vrijeme planiranih radova. Kao  vlasnik zemljišta Komunalac Požega u mogućnosti je provesti sve aktivnosti vezane za realizaciju projekta. Do kraja 2024. planiraju se izvesti građevinski radovi. Za opremanje tržnice postupak nabave provest će se u 2024. godini, a opremanje u 2025. god. tako da će se sredstva za opremanje tržnice planirati u 2025. godini. U III. rebalansu produljen je rok provedbe izgradnje tržnice do 31.1.2025.</t>
  </si>
  <si>
    <t>Za poboljšanje postojećeg stanja planirano je ličenje unutarnjih zidova i stropova iz estetskih i higijenskih razloga. Planirano je i prepokrivanje krova te zaštita granita na ulazu u upravnu zgradu koji nisu realizirani u prethodnom planskom razdoblju. Za ličenje prostorija, prepokrivanje krova, čišćenje granita i ostale manje popravke provest će se jednostavni postupci nabave, a radovi financirati vlastitim sredstvima Društva. U III. rebalansu predviđena su sredstva samo za izvedbu krovopokrivačkih i ličilačkih radova.</t>
  </si>
  <si>
    <t>Izvedeni su krovopokrivački i ličilački radovi. Izvršenje plana u skladu je s planiranim sredstvima.</t>
  </si>
  <si>
    <t>Na lokaciji poslovne zgrade potrebno je provesti radove investicijskog održavanja. Radovi će obuhvatiti sva potrebna ličenja i popravke u objektu, nadstrešnicama i dvorištu. Za sve vrste radova provest će se jednostavni postupci nabave, a radovi financirati vlastitim sredstvima Društva. U III. rebalansu sredstva su umanjena i predviđena za popravak garažnih vrata i rekonstrukciju praonika.</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</si>
  <si>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 U III. rebalansu plana predviđena su sredstva samo za izradu glavnog projekta nadstrešnice, dok je izgradnja planirana za naredno plansko razdoblje.</t>
  </si>
  <si>
    <t>Izrađen je projekt nadstrešnice na ulazu u poslovnu zgradu. Izvršenje plana u skladu je s planiranim sredstvima.</t>
  </si>
  <si>
    <t>Požega, svibanj 2025.</t>
  </si>
  <si>
    <t>Usluge prema čl. 5 Dodatka IV. Ugovora o sanaciji odlagališta  pružaju vanjski suradnici, geodetska i projektanska tvrtka. Potrebno je provesti postupke jednostavne nabave za geodetski snimak i izračun raspoloživog kapaciteta odlagališta. Stavka plana je u II. rebalansu umanjena prema stvarno izvedenoj usluzi, a u III. rebalansu nije se mijenjala.</t>
  </si>
  <si>
    <t>Na odlagalištu Vinogradine izvedeni su radovi izgradnje nasipa u kaseti br. 4, nasipavanje pomoćnih puteva te nadogradnja sustava za otplinjavanje u kaseti br. 4. Sredstva utrošena u radove na odlagalištu manja su od planiranih.</t>
  </si>
  <si>
    <t>Grad Požega angažirao je Komunalac Požega u provedbi izobrazno informativnih aktivnosti koje je provodio prema ugovoru s Fondom za zaštitu okoliša i energetsku učinkovitost te su provedene edukativne radionice i promidžba odvojenog sakupljanja otpada u školama i vrtićima na području Grada Požege. Komunalac Požega također se prijavio na poziv Fonda te s Fondom u 2024. godini sklopio Ugovor za provedbu izobrazno informativnih aktivnosti koje uključuju nabavu i izradu izobrazno edukativnih materijala koji će se koristiti u edukativnim radionicama u školama, vrtićima i na javnim površinama. Projekt će se provoditi u 2025. godini pa je vrijednost izvršenja plana niža od planirane i uključuje samo troškove za provedbu projekta prema ugovoru između  Grada Požege i Fonda (1.600 €).</t>
  </si>
  <si>
    <t>Izrađena je studija izvedivosti s analizom tržišta i dostupnosti otpada te financijskim aspektima ulaganja, te revizija troškovnika za prijavu projektnog prijedloga izgradnje reciklažnog dvorišta građevnog otpada na poziv Ulaganje u učinkovitu upotrebu resursa i potpora prelasku na kružno gospodarstvo. Projektni prijedlog je prijavljen na poziv Fonda.</t>
  </si>
  <si>
    <t>Izvedeni su radovi popravka betonskih staza i stepenica na groblju. U izvršenje plana unesena je vrijednost stvarno izvedenih radova.</t>
  </si>
  <si>
    <t>Nije bilo značajnih kvarova i potrebe nabave novih prijenosnih terminala i pisača. Stavka je realizirana u vrijednosti nešto manjoj od planirane.</t>
  </si>
  <si>
    <t>Nabavljene su i ugrađene dopunske ploče u zonama parkiranja, postavljene nove naljepnice za automate,  ugrađene su nove tarifne kartice u automate te je dograđena Bmove aplikaciju za online plaćanje parkiranja zbog uvođenja tri parkirališne zone i novih cijene parkirališnih karata.</t>
  </si>
  <si>
    <t>Požega, svibanj 2025. g.</t>
  </si>
  <si>
    <t xml:space="preserve">Za uspostavu sustava povratne naknade Komunalac Požega proveo je nadogradnju  programa PC kasa za 4 reciklažna dvorišta, izgrađene su betonske podloge za postavljanje kontejnera s RVM uređajem za brojanje boca u RD Požega i RD Jakšić. Provedene aktivnosti financirane su sredstvima iz cijene usluge.  4 JLS nabavile su RVM uređaje. Uređaji su financirani od strane JLS. Vrijednost u izvršenju plana manja je od planirane. </t>
  </si>
  <si>
    <t>Na groblju Jagodnjak zamijenjena je slavina. Ukupna vrijednost izvedenih radova manja je od planirane.</t>
  </si>
  <si>
    <t>Izrađen je glavni projekt potpornog zida. Ukupna vrijednost obavljene usluge manja je od planiranih investicija na groblju.</t>
  </si>
  <si>
    <t>Obavljeni su popravci i zamjena prometne signalizacije. Vrijednost izvedenih radova je manja od planirane.</t>
  </si>
  <si>
    <t>Na tržnici su obavljeni radovi zamjene rasvjetnih tijela. Planirana sredstva veća su od planiranih.</t>
  </si>
  <si>
    <t>Popravljena su garažna vrata poslovne zgrade. Sredstva su umanjena u skladu sa stvarnim troškovima.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</si>
</sst>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14"/>
      <color rgb="FF0070C0"/>
      <name val="Arial Narrow"/>
      <family val="2"/>
      <charset val="238"/>
    </font>
    <font>
      <sz val="14"/>
      <name val="Arial Narrow"/>
      <family val="2"/>
      <charset val="238"/>
    </font>
    <font>
      <b/>
      <sz val="9"/>
      <name val="Arial Narrow"/>
      <family val="2"/>
      <charset val="238"/>
    </font>
    <font>
      <b/>
      <sz val="9"/>
      <name val="Calibr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7">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26">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vertical="top"/>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3" xfId="0" applyNumberFormat="1" applyFont="1" applyBorder="1" applyAlignment="1">
      <alignment horizontal="right" vertical="center"/>
    </xf>
    <xf numFmtId="4" fontId="12" fillId="0" borderId="1" xfId="0" quotePrefix="1" applyNumberFormat="1" applyFont="1" applyBorder="1" applyAlignment="1">
      <alignment horizontal="righ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justify"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0" fontId="15" fillId="0" borderId="0" xfId="0" applyFont="1" applyAlignment="1">
      <alignment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4" fillId="0" borderId="28" xfId="0" quotePrefix="1" applyNumberFormat="1" applyFont="1" applyBorder="1" applyAlignment="1">
      <alignment horizontal="right" vertical="center"/>
    </xf>
    <xf numFmtId="49" fontId="4" fillId="0" borderId="26" xfId="0" applyNumberFormat="1" applyFont="1" applyBorder="1" applyAlignment="1">
      <alignment horizontal="center" vertical="top"/>
    </xf>
    <xf numFmtId="4" fontId="12" fillId="3" borderId="31" xfId="0" applyNumberFormat="1" applyFont="1" applyFill="1" applyBorder="1" applyAlignment="1">
      <alignment horizontal="right" vertical="center" wrapText="1"/>
    </xf>
    <xf numFmtId="0" fontId="4" fillId="3" borderId="28" xfId="0" applyFont="1" applyFill="1" applyBorder="1" applyAlignment="1">
      <alignment horizontal="left" vertical="center" wrapText="1"/>
    </xf>
    <xf numFmtId="49" fontId="4" fillId="0" borderId="26" xfId="0" applyNumberFormat="1" applyFont="1" applyBorder="1" applyAlignment="1">
      <alignment vertical="center"/>
    </xf>
    <xf numFmtId="4" fontId="12" fillId="0" borderId="8"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wrapText="1"/>
    </xf>
    <xf numFmtId="4" fontId="12" fillId="0" borderId="8"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xf>
    <xf numFmtId="0" fontId="16" fillId="0" borderId="0" xfId="0" applyFont="1" applyAlignment="1">
      <alignment vertical="center"/>
    </xf>
    <xf numFmtId="49" fontId="16" fillId="0" borderId="0" xfId="0" applyNumberFormat="1" applyFont="1" applyAlignment="1">
      <alignment vertical="center"/>
    </xf>
    <xf numFmtId="3" fontId="4" fillId="0" borderId="36" xfId="0" applyNumberFormat="1" applyFont="1" applyBorder="1" applyAlignment="1">
      <alignment horizontal="center" vertical="center"/>
    </xf>
    <xf numFmtId="49" fontId="4" fillId="3" borderId="43" xfId="0" applyNumberFormat="1" applyFont="1" applyFill="1" applyBorder="1" applyAlignment="1">
      <alignment horizontal="left" vertical="center" wrapText="1"/>
    </xf>
    <xf numFmtId="3" fontId="17" fillId="2" borderId="22" xfId="0" applyNumberFormat="1" applyFont="1" applyFill="1" applyBorder="1" applyAlignment="1">
      <alignment horizontal="center" vertical="center" wrapText="1"/>
    </xf>
    <xf numFmtId="3" fontId="17" fillId="2" borderId="23" xfId="0" applyNumberFormat="1" applyFont="1" applyFill="1" applyBorder="1" applyAlignment="1">
      <alignment horizontal="center" vertical="center" wrapText="1"/>
    </xf>
    <xf numFmtId="4" fontId="12" fillId="0" borderId="44" xfId="0" applyNumberFormat="1" applyFont="1" applyBorder="1" applyAlignment="1">
      <alignment horizontal="right" vertical="center" wrapText="1"/>
    </xf>
    <xf numFmtId="4" fontId="12" fillId="0" borderId="45" xfId="0" quotePrefix="1" applyNumberFormat="1" applyFont="1" applyBorder="1" applyAlignment="1">
      <alignment horizontal="right" vertical="center"/>
    </xf>
    <xf numFmtId="4" fontId="12" fillId="3" borderId="42" xfId="0" applyNumberFormat="1" applyFont="1" applyFill="1" applyBorder="1" applyAlignment="1">
      <alignment vertical="center" wrapText="1"/>
    </xf>
    <xf numFmtId="3" fontId="4" fillId="0" borderId="29" xfId="0" applyNumberFormat="1" applyFont="1" applyBorder="1" applyAlignment="1">
      <alignment horizontal="center" vertical="center" wrapText="1"/>
    </xf>
    <xf numFmtId="49" fontId="4" fillId="0" borderId="37" xfId="0" applyNumberFormat="1" applyFont="1" applyBorder="1" applyAlignment="1">
      <alignment horizontal="left" vertical="center" wrapText="1"/>
    </xf>
    <xf numFmtId="4" fontId="12" fillId="0" borderId="18" xfId="0" applyNumberFormat="1" applyFont="1" applyBorder="1" applyAlignment="1">
      <alignment horizontal="right" vertical="center"/>
    </xf>
    <xf numFmtId="49" fontId="4" fillId="0" borderId="46" xfId="0" applyNumberFormat="1" applyFont="1" applyBorder="1" applyAlignment="1">
      <alignment horizontal="left" vertical="center" wrapText="1"/>
    </xf>
    <xf numFmtId="0" fontId="4" fillId="3" borderId="28" xfId="0" applyFont="1" applyFill="1" applyBorder="1" applyAlignment="1">
      <alignment horizontal="justify" vertical="center"/>
    </xf>
    <xf numFmtId="3" fontId="4" fillId="0" borderId="26" xfId="0" applyNumberFormat="1" applyFont="1" applyBorder="1" applyAlignment="1">
      <alignment vertical="top"/>
    </xf>
    <xf numFmtId="49" fontId="4" fillId="0" borderId="26" xfId="0" applyNumberFormat="1"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center" vertical="top" wrapText="1"/>
    </xf>
    <xf numFmtId="0" fontId="6" fillId="0" borderId="0" xfId="0" applyFont="1" applyAlignment="1">
      <alignment horizontal="center" vertical="center"/>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3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40"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38" xfId="0" applyNumberFormat="1" applyFont="1" applyBorder="1" applyAlignment="1">
      <alignment horizontal="left" vertical="top" wrapText="1"/>
    </xf>
    <xf numFmtId="49" fontId="4" fillId="0" borderId="41" xfId="0" applyNumberFormat="1" applyFont="1" applyBorder="1" applyAlignment="1">
      <alignment horizontal="left" vertical="top" wrapText="1"/>
    </xf>
    <xf numFmtId="0" fontId="4" fillId="0" borderId="30"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26" xfId="0" applyFont="1" applyBorder="1" applyAlignment="1">
      <alignment horizontal="left" vertical="center" wrapText="1"/>
    </xf>
    <xf numFmtId="49" fontId="7" fillId="2" borderId="30"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49" fontId="4" fillId="0" borderId="30"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36" xfId="0" applyNumberFormat="1" applyFont="1" applyBorder="1" applyAlignment="1">
      <alignment horizontal="left" vertical="top" wrapText="1"/>
    </xf>
    <xf numFmtId="0" fontId="17" fillId="2" borderId="2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3" fontId="17" fillId="2" borderId="19" xfId="0" applyNumberFormat="1" applyFont="1" applyFill="1" applyBorder="1" applyAlignment="1">
      <alignment horizontal="center" vertical="center" wrapText="1"/>
    </xf>
    <xf numFmtId="3" fontId="17" fillId="2" borderId="15" xfId="0" applyNumberFormat="1" applyFont="1" applyFill="1" applyBorder="1" applyAlignment="1">
      <alignment horizontal="center" vertical="center" wrapText="1"/>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4" fillId="0" borderId="26" xfId="0" applyNumberFormat="1" applyFont="1" applyBorder="1" applyAlignment="1">
      <alignment horizontal="left" vertical="top"/>
    </xf>
    <xf numFmtId="0" fontId="4" fillId="0" borderId="30"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49" fontId="4" fillId="0" borderId="30" xfId="0" quotePrefix="1" applyNumberFormat="1" applyFont="1" applyBorder="1" applyAlignment="1">
      <alignment horizontal="left" vertical="top" wrapText="1"/>
    </xf>
    <xf numFmtId="49" fontId="4" fillId="0" borderId="35" xfId="0" quotePrefix="1" applyNumberFormat="1" applyFont="1" applyBorder="1" applyAlignment="1">
      <alignment horizontal="left" vertical="top" wrapText="1"/>
    </xf>
    <xf numFmtId="49" fontId="4" fillId="0" borderId="36" xfId="0" quotePrefix="1" applyNumberFormat="1" applyFont="1" applyBorder="1" applyAlignment="1">
      <alignment horizontal="left" vertical="top" wrapText="1"/>
    </xf>
    <xf numFmtId="49" fontId="7" fillId="2" borderId="26" xfId="0" applyNumberFormat="1" applyFont="1" applyFill="1" applyBorder="1" applyAlignment="1">
      <alignment horizontal="center" vertical="center"/>
    </xf>
    <xf numFmtId="0" fontId="4" fillId="0" borderId="24" xfId="0" applyFont="1" applyBorder="1" applyAlignment="1">
      <alignment horizontal="left" vertical="top" wrapText="1"/>
    </xf>
    <xf numFmtId="0" fontId="4" fillId="0" borderId="37" xfId="0" applyFont="1" applyBorder="1" applyAlignment="1">
      <alignment horizontal="left" vertical="top" wrapText="1"/>
    </xf>
    <xf numFmtId="0" fontId="4" fillId="0" borderId="25" xfId="0" applyFont="1" applyBorder="1" applyAlignment="1">
      <alignment horizontal="left" vertical="top" wrapText="1"/>
    </xf>
    <xf numFmtId="0" fontId="4" fillId="0" borderId="39" xfId="0" applyFont="1" applyBorder="1" applyAlignment="1">
      <alignment horizontal="left" vertical="top" wrapText="1"/>
    </xf>
    <xf numFmtId="0" fontId="4" fillId="0" borderId="0" xfId="0" applyFont="1" applyAlignment="1">
      <alignment horizontal="left" vertical="top" wrapText="1"/>
    </xf>
    <xf numFmtId="0" fontId="4" fillId="0" borderId="40" xfId="0" applyFont="1" applyBorder="1" applyAlignment="1">
      <alignment horizontal="left" vertical="top" wrapText="1"/>
    </xf>
    <xf numFmtId="0" fontId="4" fillId="0" borderId="14" xfId="0" applyFont="1" applyBorder="1" applyAlignment="1">
      <alignment horizontal="left" vertical="top" wrapText="1"/>
    </xf>
    <xf numFmtId="0" fontId="4" fillId="0" borderId="38" xfId="0" applyFont="1" applyBorder="1" applyAlignment="1">
      <alignment horizontal="left" vertical="top" wrapText="1"/>
    </xf>
    <xf numFmtId="0" fontId="4" fillId="0" borderId="41" xfId="0" applyFont="1" applyBorder="1" applyAlignment="1">
      <alignment horizontal="left" vertical="top" wrapText="1"/>
    </xf>
    <xf numFmtId="49" fontId="4" fillId="0" borderId="26"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42" xfId="0" applyNumberFormat="1" applyFont="1" applyBorder="1" applyAlignment="1">
      <alignment horizontal="center" vertical="top"/>
    </xf>
    <xf numFmtId="49" fontId="4" fillId="0" borderId="32" xfId="0" applyNumberFormat="1" applyFont="1" applyBorder="1" applyAlignment="1">
      <alignment horizontal="center" vertical="top"/>
    </xf>
    <xf numFmtId="3" fontId="17" fillId="2" borderId="8" xfId="0" applyNumberFormat="1" applyFont="1" applyFill="1" applyBorder="1" applyAlignment="1">
      <alignment horizontal="center" vertical="center" wrapText="1"/>
    </xf>
    <xf numFmtId="3" fontId="17" fillId="2" borderId="7" xfId="0" applyNumberFormat="1"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4" fillId="0" borderId="26" xfId="0" applyNumberFormat="1" applyFont="1" applyBorder="1" applyAlignment="1">
      <alignment horizontal="center" vertical="top"/>
    </xf>
    <xf numFmtId="3" fontId="4" fillId="0" borderId="26" xfId="0" applyNumberFormat="1" applyFont="1" applyBorder="1" applyAlignment="1">
      <alignment horizontal="left" vertical="top" wrapText="1"/>
    </xf>
    <xf numFmtId="3" fontId="4" fillId="0" borderId="30" xfId="0" applyNumberFormat="1" applyFont="1" applyBorder="1" applyAlignment="1">
      <alignment horizontal="left" vertical="top" wrapText="1"/>
    </xf>
    <xf numFmtId="3" fontId="4" fillId="0" borderId="35" xfId="0" applyNumberFormat="1" applyFont="1" applyBorder="1" applyAlignment="1">
      <alignment horizontal="left" vertical="top" wrapText="1"/>
    </xf>
    <xf numFmtId="3" fontId="4" fillId="0" borderId="36" xfId="0" applyNumberFormat="1" applyFont="1" applyBorder="1" applyAlignment="1">
      <alignment horizontal="left" vertical="top" wrapText="1"/>
    </xf>
    <xf numFmtId="3" fontId="4" fillId="0" borderId="24" xfId="0" applyNumberFormat="1" applyFont="1" applyBorder="1" applyAlignment="1">
      <alignment horizontal="left" vertical="top" wrapText="1"/>
    </xf>
    <xf numFmtId="3" fontId="4" fillId="0" borderId="37" xfId="0" applyNumberFormat="1" applyFont="1" applyBorder="1" applyAlignment="1">
      <alignment horizontal="left" vertical="top" wrapText="1"/>
    </xf>
    <xf numFmtId="3" fontId="4" fillId="0" borderId="25" xfId="0" applyNumberFormat="1" applyFont="1" applyBorder="1" applyAlignment="1">
      <alignment horizontal="left" vertical="top" wrapText="1"/>
    </xf>
    <xf numFmtId="3" fontId="4" fillId="0" borderId="39" xfId="0" applyNumberFormat="1" applyFont="1" applyBorder="1" applyAlignment="1">
      <alignment horizontal="left" vertical="top" wrapText="1"/>
    </xf>
    <xf numFmtId="3" fontId="4" fillId="0" borderId="0" xfId="0" applyNumberFormat="1" applyFont="1" applyAlignment="1">
      <alignment horizontal="left" vertical="top" wrapText="1"/>
    </xf>
    <xf numFmtId="3" fontId="4" fillId="0" borderId="40" xfId="0" applyNumberFormat="1" applyFont="1" applyBorder="1" applyAlignment="1">
      <alignment horizontal="left" vertical="top" wrapText="1"/>
    </xf>
    <xf numFmtId="3" fontId="4" fillId="0" borderId="14" xfId="0" applyNumberFormat="1" applyFont="1" applyBorder="1" applyAlignment="1">
      <alignment horizontal="left" vertical="top" wrapText="1"/>
    </xf>
    <xf numFmtId="3" fontId="4" fillId="0" borderId="38" xfId="0" applyNumberFormat="1" applyFont="1" applyBorder="1" applyAlignment="1">
      <alignment horizontal="left" vertical="top" wrapText="1"/>
    </xf>
    <xf numFmtId="3" fontId="4" fillId="0" borderId="41" xfId="0" applyNumberFormat="1" applyFont="1" applyBorder="1" applyAlignment="1">
      <alignment horizontal="left" vertical="top" wrapText="1"/>
    </xf>
    <xf numFmtId="0" fontId="4" fillId="4" borderId="26" xfId="0" applyFont="1" applyFill="1" applyBorder="1" applyAlignment="1">
      <alignment horizontal="left" vertical="top" wrapText="1"/>
    </xf>
    <xf numFmtId="0" fontId="4" fillId="0" borderId="26" xfId="0" applyFont="1" applyBorder="1" applyAlignment="1">
      <alignment horizontal="left" vertical="top" wrapText="1"/>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49" fontId="4" fillId="0" borderId="26" xfId="0" applyNumberFormat="1" applyFont="1" applyBorder="1" applyAlignment="1">
      <alignment horizontal="left" vertical="top" wrapText="1"/>
    </xf>
    <xf numFmtId="49" fontId="4" fillId="0" borderId="26" xfId="0" applyNumberFormat="1" applyFont="1" applyBorder="1" applyAlignment="1">
      <alignment horizontal="justify" vertical="top" wrapText="1"/>
    </xf>
    <xf numFmtId="4" fontId="11" fillId="0" borderId="0" xfId="0" applyNumberFormat="1" applyFont="1" applyAlignment="1">
      <alignment horizontal="center" vertical="center"/>
    </xf>
    <xf numFmtId="0" fontId="16" fillId="0" borderId="0" xfId="0" applyFont="1" applyAlignment="1">
      <alignment horizontal="center" vertical="center"/>
    </xf>
    <xf numFmtId="0" fontId="3" fillId="2" borderId="1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26"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workbookViewId="0">
      <selection activeCell="A18" sqref="A18:O18"/>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17" spans="1:15" ht="20.25" x14ac:dyDescent="0.3">
      <c r="A17" s="126" t="s">
        <v>129</v>
      </c>
      <c r="B17" s="126"/>
      <c r="C17" s="126"/>
      <c r="D17" s="126"/>
      <c r="E17" s="126"/>
      <c r="F17" s="126"/>
      <c r="G17" s="126"/>
      <c r="H17" s="126"/>
      <c r="I17" s="126"/>
      <c r="J17" s="126"/>
      <c r="K17" s="126"/>
      <c r="L17" s="126"/>
      <c r="M17" s="126"/>
      <c r="N17" s="126"/>
      <c r="O17" s="126"/>
    </row>
    <row r="18" spans="1:15" ht="22.5" customHeight="1" x14ac:dyDescent="0.2">
      <c r="A18" s="127" t="s">
        <v>115</v>
      </c>
      <c r="B18" s="127"/>
      <c r="C18" s="127"/>
      <c r="D18" s="127"/>
      <c r="E18" s="127"/>
      <c r="F18" s="127"/>
      <c r="G18" s="127"/>
      <c r="H18" s="127"/>
      <c r="I18" s="127"/>
      <c r="J18" s="127"/>
      <c r="K18" s="127"/>
      <c r="L18" s="127"/>
      <c r="M18" s="127"/>
      <c r="N18" s="127"/>
      <c r="O18" s="127"/>
    </row>
    <row r="36" spans="1:15" ht="19.5" customHeight="1" x14ac:dyDescent="0.2">
      <c r="A36" s="128" t="s">
        <v>177</v>
      </c>
      <c r="B36" s="128"/>
      <c r="C36" s="128"/>
      <c r="D36" s="128"/>
      <c r="E36" s="128"/>
      <c r="F36" s="128"/>
      <c r="G36" s="128"/>
      <c r="H36" s="128"/>
      <c r="I36" s="128"/>
      <c r="J36" s="128"/>
      <c r="K36" s="128"/>
      <c r="L36" s="128"/>
      <c r="M36" s="128"/>
      <c r="N36" s="128"/>
      <c r="O36" s="128"/>
    </row>
  </sheetData>
  <sheetProtection algorithmName="SHA-512" hashValue="+OVHMkNpI4AvCZi54WLvUCHp0r/d6Vz+zRjhwYAUs4WwG63Pi7rCbmQMQ1rPFMdJQCbYtiPTFIi0JuGwvMoV0A==" saltValue="JJwnzZ1ILWrqShaKTWVlpQ==" spinCount="100000" sheet="1" objects="1" scenarios="1"/>
  <mergeCells count="3">
    <mergeCell ref="A17:O17"/>
    <mergeCell ref="A18:O18"/>
    <mergeCell ref="A36:O36"/>
  </mergeCells>
  <phoneticPr fontId="1" type="noConversion"/>
  <pageMargins left="0.94488188976377963" right="0.55118110236220474" top="0.98425196850393704"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tabSelected="1" zoomScaleNormal="100" workbookViewId="0">
      <selection activeCell="P18" sqref="P18"/>
    </sheetView>
  </sheetViews>
  <sheetFormatPr defaultRowHeight="12.75" x14ac:dyDescent="0.2"/>
  <cols>
    <col min="1" max="1" width="4.7109375" style="5" customWidth="1"/>
    <col min="2" max="2" width="22.7109375" style="5" customWidth="1"/>
    <col min="3" max="3" width="29.7109375" style="5" customWidth="1"/>
    <col min="4" max="4" width="9" style="19" customWidth="1"/>
    <col min="5" max="9" width="9.7109375" style="2" customWidth="1"/>
    <col min="10" max="10" width="10.140625" style="2" customWidth="1"/>
    <col min="11" max="15" width="9.7109375" style="2" customWidth="1"/>
    <col min="16" max="16" width="10.140625" style="2" customWidth="1"/>
    <col min="17" max="16384" width="9.140625" style="2"/>
  </cols>
  <sheetData>
    <row r="1" spans="1:21" s="16" customFormat="1" ht="20.100000000000001" customHeight="1" x14ac:dyDescent="0.2">
      <c r="A1" s="14" t="s">
        <v>7</v>
      </c>
      <c r="B1" s="15" t="s">
        <v>11</v>
      </c>
      <c r="C1" s="15"/>
      <c r="D1" s="18"/>
      <c r="E1" s="15"/>
      <c r="G1" s="15"/>
      <c r="H1" s="15"/>
      <c r="I1" s="15"/>
      <c r="K1" s="15"/>
      <c r="M1" s="15"/>
      <c r="N1" s="15"/>
      <c r="O1" s="15"/>
      <c r="Q1" s="96"/>
      <c r="R1" s="96"/>
      <c r="S1" s="96"/>
      <c r="T1" s="96"/>
      <c r="U1" s="96"/>
    </row>
    <row r="2" spans="1:21" s="3" customFormat="1" ht="9.9499999999999993" customHeight="1" x14ac:dyDescent="0.2">
      <c r="A2" s="12"/>
      <c r="B2" s="13"/>
      <c r="C2" s="13"/>
      <c r="D2" s="19"/>
      <c r="E2" s="2"/>
      <c r="F2" s="2"/>
      <c r="G2" s="2"/>
      <c r="H2" s="2"/>
      <c r="I2" s="2"/>
      <c r="K2" s="2"/>
      <c r="L2" s="2"/>
      <c r="M2" s="2"/>
      <c r="N2" s="2"/>
      <c r="O2" s="2"/>
      <c r="Q2" s="2"/>
      <c r="R2" s="2"/>
      <c r="S2" s="2"/>
      <c r="T2" s="2"/>
      <c r="U2" s="2"/>
    </row>
    <row r="3" spans="1:21" s="3" customFormat="1" ht="15" customHeight="1" x14ac:dyDescent="0.2">
      <c r="A3" s="142" t="s">
        <v>130</v>
      </c>
      <c r="B3" s="143"/>
      <c r="C3" s="143"/>
      <c r="D3" s="143"/>
      <c r="E3" s="143"/>
      <c r="F3" s="143"/>
      <c r="G3" s="143"/>
      <c r="H3" s="143"/>
      <c r="I3" s="143"/>
      <c r="J3" s="144"/>
      <c r="K3" s="142" t="s">
        <v>131</v>
      </c>
      <c r="L3" s="143"/>
      <c r="M3" s="143"/>
      <c r="N3" s="143"/>
      <c r="O3" s="143"/>
      <c r="P3" s="144"/>
      <c r="Q3" s="2"/>
      <c r="R3" s="2"/>
      <c r="S3" s="2"/>
      <c r="T3" s="2"/>
      <c r="U3" s="2"/>
    </row>
    <row r="4" spans="1:21" s="3" customFormat="1" ht="18.75" customHeight="1" x14ac:dyDescent="0.2">
      <c r="A4" s="156" t="s">
        <v>14</v>
      </c>
      <c r="B4" s="158" t="s">
        <v>18</v>
      </c>
      <c r="C4" s="158" t="s">
        <v>20</v>
      </c>
      <c r="D4" s="160" t="s">
        <v>19</v>
      </c>
      <c r="E4" s="145" t="s">
        <v>13</v>
      </c>
      <c r="F4" s="146"/>
      <c r="G4" s="146"/>
      <c r="H4" s="146"/>
      <c r="I4" s="147"/>
      <c r="J4" s="148" t="s">
        <v>116</v>
      </c>
      <c r="K4" s="145" t="s">
        <v>13</v>
      </c>
      <c r="L4" s="146"/>
      <c r="M4" s="146"/>
      <c r="N4" s="146"/>
      <c r="O4" s="147"/>
      <c r="P4" s="148" t="s">
        <v>116</v>
      </c>
      <c r="Q4" s="2"/>
      <c r="R4" s="2"/>
      <c r="S4" s="2"/>
      <c r="T4" s="2"/>
      <c r="U4" s="2"/>
    </row>
    <row r="5" spans="1:21" s="3" customFormat="1" ht="36.75" customHeight="1" x14ac:dyDescent="0.2">
      <c r="A5" s="157"/>
      <c r="B5" s="159"/>
      <c r="C5" s="159"/>
      <c r="D5" s="161"/>
      <c r="E5" s="30" t="s">
        <v>56</v>
      </c>
      <c r="F5" s="17" t="s">
        <v>57</v>
      </c>
      <c r="G5" s="17" t="s">
        <v>58</v>
      </c>
      <c r="H5" s="17" t="s">
        <v>59</v>
      </c>
      <c r="I5" s="22" t="s">
        <v>60</v>
      </c>
      <c r="J5" s="149"/>
      <c r="K5" s="30" t="s">
        <v>56</v>
      </c>
      <c r="L5" s="17" t="s">
        <v>57</v>
      </c>
      <c r="M5" s="17" t="s">
        <v>58</v>
      </c>
      <c r="N5" s="17" t="s">
        <v>59</v>
      </c>
      <c r="O5" s="22" t="s">
        <v>60</v>
      </c>
      <c r="P5" s="149"/>
      <c r="Q5" s="2"/>
      <c r="R5" s="2"/>
      <c r="S5" s="2"/>
      <c r="T5" s="2"/>
      <c r="U5" s="2"/>
    </row>
    <row r="6" spans="1:21" s="3" customFormat="1" ht="79.5" customHeight="1" x14ac:dyDescent="0.2">
      <c r="A6" s="46" t="s">
        <v>7</v>
      </c>
      <c r="B6" s="47" t="s">
        <v>24</v>
      </c>
      <c r="C6" s="48" t="s">
        <v>25</v>
      </c>
      <c r="D6" s="49" t="s">
        <v>79</v>
      </c>
      <c r="E6" s="31">
        <v>20000</v>
      </c>
      <c r="F6" s="41">
        <v>0</v>
      </c>
      <c r="G6" s="41">
        <v>0</v>
      </c>
      <c r="H6" s="41">
        <v>0</v>
      </c>
      <c r="I6" s="42">
        <v>0</v>
      </c>
      <c r="J6" s="68">
        <f t="shared" ref="J6:J12" si="0">SUM(E6:I6)</f>
        <v>20000</v>
      </c>
      <c r="K6" s="31">
        <v>16978.75</v>
      </c>
      <c r="L6" s="41">
        <v>0</v>
      </c>
      <c r="M6" s="41">
        <v>0</v>
      </c>
      <c r="N6" s="41">
        <v>0</v>
      </c>
      <c r="O6" s="42">
        <v>0</v>
      </c>
      <c r="P6" s="68">
        <f t="shared" ref="P6:P7" si="1">SUM(K6:O6)</f>
        <v>16978.75</v>
      </c>
      <c r="Q6" s="2"/>
      <c r="R6" s="2"/>
      <c r="S6" s="2"/>
      <c r="T6" s="2"/>
      <c r="U6" s="2"/>
    </row>
    <row r="7" spans="1:21" s="3" customFormat="1" ht="79.5" customHeight="1" x14ac:dyDescent="0.2">
      <c r="A7" s="46" t="s">
        <v>8</v>
      </c>
      <c r="B7" s="47" t="s">
        <v>36</v>
      </c>
      <c r="C7" s="48" t="s">
        <v>27</v>
      </c>
      <c r="D7" s="49" t="s">
        <v>80</v>
      </c>
      <c r="E7" s="64">
        <v>1272</v>
      </c>
      <c r="F7" s="65">
        <v>1908</v>
      </c>
      <c r="G7" s="66">
        <v>0</v>
      </c>
      <c r="H7" s="66">
        <v>0</v>
      </c>
      <c r="I7" s="67">
        <v>0</v>
      </c>
      <c r="J7" s="69">
        <f t="shared" si="0"/>
        <v>3180</v>
      </c>
      <c r="K7" s="64">
        <v>1272</v>
      </c>
      <c r="L7" s="65">
        <v>1908</v>
      </c>
      <c r="M7" s="66">
        <v>0</v>
      </c>
      <c r="N7" s="66">
        <v>0</v>
      </c>
      <c r="O7" s="67">
        <v>0</v>
      </c>
      <c r="P7" s="69">
        <f t="shared" si="1"/>
        <v>3180</v>
      </c>
      <c r="Q7" s="2"/>
      <c r="R7" s="2"/>
      <c r="S7" s="2"/>
      <c r="T7" s="2"/>
      <c r="U7" s="2"/>
    </row>
    <row r="8" spans="1:21" s="3" customFormat="1" ht="79.5" customHeight="1" x14ac:dyDescent="0.2">
      <c r="A8" s="46" t="s">
        <v>0</v>
      </c>
      <c r="B8" s="47" t="s">
        <v>75</v>
      </c>
      <c r="C8" s="48" t="s">
        <v>94</v>
      </c>
      <c r="D8" s="49" t="s">
        <v>81</v>
      </c>
      <c r="E8" s="37">
        <f>7000*0.6</f>
        <v>4200</v>
      </c>
      <c r="F8" s="38">
        <f>7000*0.4</f>
        <v>2800</v>
      </c>
      <c r="G8" s="43">
        <v>0</v>
      </c>
      <c r="H8" s="38">
        <v>2000</v>
      </c>
      <c r="I8" s="44">
        <v>0</v>
      </c>
      <c r="J8" s="70">
        <f>SUM(E8:I8)</f>
        <v>9000</v>
      </c>
      <c r="K8" s="37">
        <v>0</v>
      </c>
      <c r="L8" s="38">
        <v>0</v>
      </c>
      <c r="M8" s="43">
        <v>0</v>
      </c>
      <c r="N8" s="38">
        <v>1600</v>
      </c>
      <c r="O8" s="44">
        <v>0</v>
      </c>
      <c r="P8" s="70">
        <f>SUM(K8:O8)</f>
        <v>1600</v>
      </c>
      <c r="Q8" s="2"/>
      <c r="R8" s="2"/>
      <c r="S8" s="2"/>
      <c r="T8" s="2"/>
      <c r="U8" s="2"/>
    </row>
    <row r="9" spans="1:21" s="3" customFormat="1" ht="79.5" customHeight="1" x14ac:dyDescent="0.2">
      <c r="A9" s="46" t="s">
        <v>1</v>
      </c>
      <c r="B9" s="47" t="s">
        <v>28</v>
      </c>
      <c r="C9" s="48" t="s">
        <v>100</v>
      </c>
      <c r="D9" s="49" t="s">
        <v>81</v>
      </c>
      <c r="E9" s="31">
        <v>14000</v>
      </c>
      <c r="F9" s="41">
        <v>0</v>
      </c>
      <c r="G9" s="41">
        <v>0</v>
      </c>
      <c r="H9" s="41">
        <v>0</v>
      </c>
      <c r="I9" s="42">
        <v>0</v>
      </c>
      <c r="J9" s="68">
        <f>SUM(E9:I9)</f>
        <v>14000</v>
      </c>
      <c r="K9" s="31">
        <v>14000</v>
      </c>
      <c r="L9" s="41">
        <v>0</v>
      </c>
      <c r="M9" s="41">
        <v>0</v>
      </c>
      <c r="N9" s="41">
        <v>0</v>
      </c>
      <c r="O9" s="42">
        <v>0</v>
      </c>
      <c r="P9" s="68">
        <f>SUM(K9:O9)</f>
        <v>14000</v>
      </c>
      <c r="Q9" s="2"/>
      <c r="R9" s="2"/>
      <c r="S9" s="2"/>
      <c r="T9" s="2"/>
      <c r="U9" s="2"/>
    </row>
    <row r="10" spans="1:21" s="3" customFormat="1" ht="79.5" customHeight="1" x14ac:dyDescent="0.2">
      <c r="A10" s="46" t="s">
        <v>2</v>
      </c>
      <c r="B10" s="47" t="s">
        <v>38</v>
      </c>
      <c r="C10" s="48" t="s">
        <v>89</v>
      </c>
      <c r="D10" s="49" t="s">
        <v>81</v>
      </c>
      <c r="E10" s="31">
        <v>3000</v>
      </c>
      <c r="F10" s="41">
        <v>0</v>
      </c>
      <c r="G10" s="41">
        <v>0</v>
      </c>
      <c r="H10" s="32">
        <v>288000</v>
      </c>
      <c r="I10" s="42">
        <v>0</v>
      </c>
      <c r="J10" s="68">
        <f t="shared" si="0"/>
        <v>291000</v>
      </c>
      <c r="K10" s="31">
        <f>3528+2249.33+1994.83</f>
        <v>7772.16</v>
      </c>
      <c r="L10" s="41">
        <v>0</v>
      </c>
      <c r="M10" s="41">
        <v>0</v>
      </c>
      <c r="N10" s="32">
        <f>47170*4</f>
        <v>188680</v>
      </c>
      <c r="O10" s="42">
        <v>0</v>
      </c>
      <c r="P10" s="68">
        <f t="shared" ref="P10" si="2">SUM(K10:O10)</f>
        <v>196452.16</v>
      </c>
      <c r="Q10" s="2"/>
      <c r="R10" s="2"/>
      <c r="S10" s="2"/>
      <c r="T10" s="2"/>
      <c r="U10" s="2"/>
    </row>
    <row r="11" spans="1:21" s="3" customFormat="1" ht="76.5" customHeight="1" x14ac:dyDescent="0.2">
      <c r="A11" s="100" t="s">
        <v>3</v>
      </c>
      <c r="B11" s="93" t="s">
        <v>88</v>
      </c>
      <c r="C11" s="94" t="s">
        <v>95</v>
      </c>
      <c r="D11" s="95" t="s">
        <v>81</v>
      </c>
      <c r="E11" s="80">
        <v>8000</v>
      </c>
      <c r="F11" s="101">
        <v>0</v>
      </c>
      <c r="G11" s="101">
        <v>0</v>
      </c>
      <c r="H11" s="101">
        <v>0</v>
      </c>
      <c r="I11" s="84">
        <v>0</v>
      </c>
      <c r="J11" s="69">
        <f t="shared" si="0"/>
        <v>8000</v>
      </c>
      <c r="K11" s="80">
        <f>2500+5400</f>
        <v>7900</v>
      </c>
      <c r="L11" s="101">
        <v>0</v>
      </c>
      <c r="M11" s="101">
        <v>0</v>
      </c>
      <c r="N11" s="101">
        <v>0</v>
      </c>
      <c r="O11" s="84">
        <v>0</v>
      </c>
      <c r="P11" s="69">
        <f t="shared" ref="P11:P12" si="3">SUM(K11:O11)</f>
        <v>7900</v>
      </c>
      <c r="Q11" s="2"/>
      <c r="R11" s="2"/>
      <c r="S11" s="2"/>
      <c r="T11" s="2"/>
      <c r="U11" s="2"/>
    </row>
    <row r="12" spans="1:21" s="3" customFormat="1" ht="72" customHeight="1" x14ac:dyDescent="0.2">
      <c r="A12" s="98" t="s">
        <v>12</v>
      </c>
      <c r="B12" s="93" t="s">
        <v>102</v>
      </c>
      <c r="C12" s="94" t="s">
        <v>103</v>
      </c>
      <c r="D12" s="95" t="s">
        <v>81</v>
      </c>
      <c r="E12" s="71">
        <v>3900</v>
      </c>
      <c r="F12" s="72">
        <v>0</v>
      </c>
      <c r="G12" s="72">
        <v>0</v>
      </c>
      <c r="H12" s="72">
        <v>0</v>
      </c>
      <c r="I12" s="73">
        <v>0</v>
      </c>
      <c r="J12" s="99">
        <f t="shared" si="0"/>
        <v>3900</v>
      </c>
      <c r="K12" s="71">
        <f>1233.6+2620.8</f>
        <v>3854.4</v>
      </c>
      <c r="L12" s="72">
        <v>0</v>
      </c>
      <c r="M12" s="72">
        <v>0</v>
      </c>
      <c r="N12" s="72">
        <v>0</v>
      </c>
      <c r="O12" s="73">
        <v>0</v>
      </c>
      <c r="P12" s="99">
        <f t="shared" si="3"/>
        <v>3854.4</v>
      </c>
      <c r="Q12" s="2"/>
      <c r="R12" s="2"/>
      <c r="S12" s="2"/>
      <c r="U12" s="2"/>
    </row>
    <row r="13" spans="1:21" s="3" customFormat="1" ht="81.75" customHeight="1" x14ac:dyDescent="0.2">
      <c r="A13" s="100" t="s">
        <v>16</v>
      </c>
      <c r="B13" s="113" t="s">
        <v>117</v>
      </c>
      <c r="C13" s="94" t="s">
        <v>119</v>
      </c>
      <c r="D13" s="112" t="s">
        <v>81</v>
      </c>
      <c r="E13" s="80">
        <f>4500+750</f>
        <v>5250</v>
      </c>
      <c r="F13" s="101">
        <v>0</v>
      </c>
      <c r="G13" s="101">
        <v>0</v>
      </c>
      <c r="H13" s="101">
        <v>0</v>
      </c>
      <c r="I13" s="84">
        <v>0</v>
      </c>
      <c r="J13" s="99">
        <f>SUM(E13:I13)</f>
        <v>5250</v>
      </c>
      <c r="K13" s="80">
        <f>4500+750</f>
        <v>5250</v>
      </c>
      <c r="L13" s="101">
        <v>0</v>
      </c>
      <c r="M13" s="101">
        <v>0</v>
      </c>
      <c r="N13" s="101">
        <v>0</v>
      </c>
      <c r="O13" s="84">
        <v>0</v>
      </c>
      <c r="P13" s="99">
        <f>SUM(K13:O13)</f>
        <v>5250</v>
      </c>
    </row>
    <row r="14" spans="1:21" s="3" customFormat="1" ht="15" customHeight="1" x14ac:dyDescent="0.2">
      <c r="A14" s="142" t="s">
        <v>130</v>
      </c>
      <c r="B14" s="143"/>
      <c r="C14" s="143"/>
      <c r="D14" s="143"/>
      <c r="E14" s="143"/>
      <c r="F14" s="143"/>
      <c r="G14" s="143"/>
      <c r="H14" s="143"/>
      <c r="I14" s="143"/>
      <c r="J14" s="144"/>
      <c r="K14" s="142" t="s">
        <v>131</v>
      </c>
      <c r="L14" s="143"/>
      <c r="M14" s="143"/>
      <c r="N14" s="143"/>
      <c r="O14" s="143"/>
      <c r="P14" s="144"/>
      <c r="Q14" s="2"/>
      <c r="R14" s="2"/>
      <c r="S14" s="2"/>
      <c r="T14" s="2"/>
      <c r="U14" s="2"/>
    </row>
    <row r="15" spans="1:21" s="3" customFormat="1" ht="18.75" customHeight="1" x14ac:dyDescent="0.2">
      <c r="A15" s="156" t="s">
        <v>14</v>
      </c>
      <c r="B15" s="158" t="s">
        <v>18</v>
      </c>
      <c r="C15" s="158" t="s">
        <v>20</v>
      </c>
      <c r="D15" s="160" t="s">
        <v>19</v>
      </c>
      <c r="E15" s="145" t="s">
        <v>13</v>
      </c>
      <c r="F15" s="146"/>
      <c r="G15" s="146"/>
      <c r="H15" s="146"/>
      <c r="I15" s="147"/>
      <c r="J15" s="148" t="s">
        <v>116</v>
      </c>
      <c r="K15" s="145" t="s">
        <v>13</v>
      </c>
      <c r="L15" s="146"/>
      <c r="M15" s="146"/>
      <c r="N15" s="146"/>
      <c r="O15" s="147"/>
      <c r="P15" s="148" t="s">
        <v>116</v>
      </c>
      <c r="Q15" s="2"/>
      <c r="R15" s="2"/>
      <c r="S15" s="2"/>
      <c r="T15" s="2"/>
      <c r="U15" s="2"/>
    </row>
    <row r="16" spans="1:21" s="3" customFormat="1" ht="36.75" customHeight="1" x14ac:dyDescent="0.2">
      <c r="A16" s="157"/>
      <c r="B16" s="159"/>
      <c r="C16" s="159"/>
      <c r="D16" s="161"/>
      <c r="E16" s="30" t="s">
        <v>56</v>
      </c>
      <c r="F16" s="17" t="s">
        <v>57</v>
      </c>
      <c r="G16" s="17" t="s">
        <v>58</v>
      </c>
      <c r="H16" s="17" t="s">
        <v>59</v>
      </c>
      <c r="I16" s="22" t="s">
        <v>60</v>
      </c>
      <c r="J16" s="149"/>
      <c r="K16" s="30" t="s">
        <v>56</v>
      </c>
      <c r="L16" s="17" t="s">
        <v>57</v>
      </c>
      <c r="M16" s="17" t="s">
        <v>58</v>
      </c>
      <c r="N16" s="17" t="s">
        <v>59</v>
      </c>
      <c r="O16" s="22" t="s">
        <v>60</v>
      </c>
      <c r="P16" s="149"/>
      <c r="Q16" s="2"/>
      <c r="R16" s="2"/>
      <c r="S16" s="2"/>
      <c r="T16" s="2"/>
      <c r="U16" s="2"/>
    </row>
    <row r="17" spans="1:21" s="3" customFormat="1" ht="75.75" customHeight="1" x14ac:dyDescent="0.2">
      <c r="A17" s="98" t="s">
        <v>15</v>
      </c>
      <c r="B17" s="93" t="s">
        <v>126</v>
      </c>
      <c r="C17" s="94" t="s">
        <v>127</v>
      </c>
      <c r="D17" s="95" t="s">
        <v>81</v>
      </c>
      <c r="E17" s="71">
        <v>3800</v>
      </c>
      <c r="F17" s="72">
        <v>0</v>
      </c>
      <c r="G17" s="72">
        <v>0</v>
      </c>
      <c r="H17" s="72">
        <v>0</v>
      </c>
      <c r="I17" s="73">
        <v>0</v>
      </c>
      <c r="J17" s="99">
        <f>SUM(E17:I17)</f>
        <v>3800</v>
      </c>
      <c r="K17" s="71">
        <v>4794.87</v>
      </c>
      <c r="L17" s="72">
        <v>0</v>
      </c>
      <c r="M17" s="72">
        <v>0</v>
      </c>
      <c r="N17" s="72">
        <v>0</v>
      </c>
      <c r="O17" s="73">
        <v>0</v>
      </c>
      <c r="P17" s="99">
        <f>SUM(K17:O17)</f>
        <v>4794.87</v>
      </c>
    </row>
    <row r="18" spans="1:21" s="3" customFormat="1" ht="24.95" customHeight="1" x14ac:dyDescent="0.2">
      <c r="A18" s="162" t="s">
        <v>69</v>
      </c>
      <c r="B18" s="163"/>
      <c r="C18" s="163"/>
      <c r="D18" s="164"/>
      <c r="E18" s="74">
        <f>SUM(E6:E17)</f>
        <v>63422</v>
      </c>
      <c r="F18" s="75">
        <f>SUM(F6:F17)</f>
        <v>4708</v>
      </c>
      <c r="G18" s="76">
        <f>SUM(G6:G17)</f>
        <v>0</v>
      </c>
      <c r="H18" s="90">
        <f t="shared" ref="H18" si="4">SUM(H6:H12)</f>
        <v>290000</v>
      </c>
      <c r="I18" s="77">
        <f>SUM(I6:I17)</f>
        <v>0</v>
      </c>
      <c r="J18" s="78">
        <f>SUM(J6:J17)</f>
        <v>358130</v>
      </c>
      <c r="K18" s="74">
        <f>SUM(K6:K17)</f>
        <v>61822.18</v>
      </c>
      <c r="L18" s="75">
        <f>SUM(L6:L17)</f>
        <v>1908</v>
      </c>
      <c r="M18" s="76">
        <f>SUM(M6:M13)</f>
        <v>0</v>
      </c>
      <c r="N18" s="90">
        <f>SUM(N6:N17)</f>
        <v>190280</v>
      </c>
      <c r="O18" s="77">
        <f>SUM(O6:O13)</f>
        <v>0</v>
      </c>
      <c r="P18" s="78">
        <f>SUM(P6:P17)</f>
        <v>254010.18</v>
      </c>
      <c r="Q18" s="2"/>
      <c r="R18" s="2"/>
      <c r="S18" s="2"/>
      <c r="T18" s="2"/>
      <c r="U18" s="2"/>
    </row>
    <row r="19" spans="1:21" s="3" customFormat="1" ht="13.5" customHeight="1" x14ac:dyDescent="0.2">
      <c r="A19" s="6"/>
      <c r="B19" s="6"/>
      <c r="C19" s="6"/>
      <c r="D19" s="20"/>
      <c r="E19" s="6"/>
      <c r="F19" s="6"/>
      <c r="G19" s="6"/>
      <c r="H19" s="6"/>
      <c r="I19" s="6"/>
      <c r="K19" s="6"/>
      <c r="L19" s="6"/>
      <c r="M19" s="6"/>
      <c r="N19" s="6"/>
      <c r="O19" s="6"/>
      <c r="Q19" s="2"/>
      <c r="R19" s="2"/>
      <c r="S19" s="2"/>
      <c r="T19" s="2"/>
      <c r="U19" s="2"/>
    </row>
    <row r="20" spans="1:21" ht="12.75" customHeight="1" x14ac:dyDescent="0.2">
      <c r="A20" s="23" t="s">
        <v>37</v>
      </c>
    </row>
    <row r="21" spans="1:21" ht="12.75" customHeight="1" x14ac:dyDescent="0.2">
      <c r="A21" s="23"/>
    </row>
    <row r="22" spans="1:21" s="3" customFormat="1" ht="15" customHeight="1" x14ac:dyDescent="0.2">
      <c r="A22" s="142" t="s">
        <v>132</v>
      </c>
      <c r="B22" s="143"/>
      <c r="C22" s="143"/>
      <c r="D22" s="143"/>
      <c r="E22" s="143"/>
      <c r="F22" s="143"/>
      <c r="G22" s="143"/>
      <c r="H22" s="143"/>
      <c r="I22" s="143"/>
      <c r="J22" s="144"/>
      <c r="K22" s="150" t="s">
        <v>131</v>
      </c>
      <c r="L22" s="151"/>
      <c r="M22" s="151"/>
      <c r="N22" s="151"/>
      <c r="O22" s="151"/>
      <c r="P22" s="152"/>
      <c r="Q22" s="2"/>
      <c r="R22" s="2"/>
      <c r="S22" s="2"/>
      <c r="T22" s="2"/>
      <c r="U22" s="2"/>
    </row>
    <row r="23" spans="1:21" ht="27" customHeight="1" x14ac:dyDescent="0.2">
      <c r="A23" s="165" t="s">
        <v>29</v>
      </c>
      <c r="B23" s="129" t="s">
        <v>133</v>
      </c>
      <c r="C23" s="130"/>
      <c r="D23" s="130"/>
      <c r="E23" s="130"/>
      <c r="F23" s="130"/>
      <c r="G23" s="130"/>
      <c r="H23" s="130"/>
      <c r="I23" s="130"/>
      <c r="J23" s="131"/>
      <c r="K23" s="129" t="s">
        <v>171</v>
      </c>
      <c r="L23" s="130"/>
      <c r="M23" s="130"/>
      <c r="N23" s="130"/>
      <c r="O23" s="130"/>
      <c r="P23" s="131"/>
    </row>
    <row r="24" spans="1:21" ht="27" customHeight="1" x14ac:dyDescent="0.2">
      <c r="A24" s="165"/>
      <c r="B24" s="135"/>
      <c r="C24" s="136"/>
      <c r="D24" s="136"/>
      <c r="E24" s="136"/>
      <c r="F24" s="136"/>
      <c r="G24" s="136"/>
      <c r="H24" s="136"/>
      <c r="I24" s="136"/>
      <c r="J24" s="137"/>
      <c r="K24" s="135"/>
      <c r="L24" s="136"/>
      <c r="M24" s="136"/>
      <c r="N24" s="136"/>
      <c r="O24" s="136"/>
      <c r="P24" s="137"/>
    </row>
    <row r="25" spans="1:21" ht="15" customHeight="1" x14ac:dyDescent="0.2">
      <c r="A25" s="165" t="s">
        <v>30</v>
      </c>
      <c r="B25" s="129" t="s">
        <v>170</v>
      </c>
      <c r="C25" s="130"/>
      <c r="D25" s="130"/>
      <c r="E25" s="130"/>
      <c r="F25" s="130"/>
      <c r="G25" s="130"/>
      <c r="H25" s="130"/>
      <c r="I25" s="130"/>
      <c r="J25" s="131"/>
      <c r="K25" s="129" t="s">
        <v>135</v>
      </c>
      <c r="L25" s="130"/>
      <c r="M25" s="130"/>
      <c r="N25" s="130"/>
      <c r="O25" s="130"/>
      <c r="P25" s="131"/>
    </row>
    <row r="26" spans="1:21" ht="15" customHeight="1" x14ac:dyDescent="0.2">
      <c r="A26" s="165"/>
      <c r="B26" s="135"/>
      <c r="C26" s="136"/>
      <c r="D26" s="136"/>
      <c r="E26" s="136"/>
      <c r="F26" s="136"/>
      <c r="G26" s="136"/>
      <c r="H26" s="136"/>
      <c r="I26" s="136"/>
      <c r="J26" s="137"/>
      <c r="K26" s="135"/>
      <c r="L26" s="136"/>
      <c r="M26" s="136"/>
      <c r="N26" s="136"/>
      <c r="O26" s="136"/>
      <c r="P26" s="137"/>
    </row>
    <row r="27" spans="1:21" ht="15" customHeight="1" x14ac:dyDescent="0.2">
      <c r="A27" s="165" t="s">
        <v>31</v>
      </c>
      <c r="B27" s="129" t="s">
        <v>134</v>
      </c>
      <c r="C27" s="130"/>
      <c r="D27" s="130"/>
      <c r="E27" s="130"/>
      <c r="F27" s="130"/>
      <c r="G27" s="130"/>
      <c r="H27" s="130"/>
      <c r="I27" s="130"/>
      <c r="J27" s="131"/>
      <c r="K27" s="129" t="s">
        <v>172</v>
      </c>
      <c r="L27" s="130"/>
      <c r="M27" s="130"/>
      <c r="N27" s="130"/>
      <c r="O27" s="130"/>
      <c r="P27" s="131"/>
    </row>
    <row r="28" spans="1:21" ht="114.75" customHeight="1" x14ac:dyDescent="0.2">
      <c r="A28" s="165"/>
      <c r="B28" s="135"/>
      <c r="C28" s="136"/>
      <c r="D28" s="136"/>
      <c r="E28" s="136"/>
      <c r="F28" s="136"/>
      <c r="G28" s="136"/>
      <c r="H28" s="136"/>
      <c r="I28" s="136"/>
      <c r="J28" s="137"/>
      <c r="K28" s="135"/>
      <c r="L28" s="136"/>
      <c r="M28" s="136"/>
      <c r="N28" s="136"/>
      <c r="O28" s="136"/>
      <c r="P28" s="137"/>
    </row>
    <row r="29" spans="1:21" ht="63.75" customHeight="1" x14ac:dyDescent="0.2">
      <c r="A29" s="165" t="s">
        <v>32</v>
      </c>
      <c r="B29" s="129" t="s">
        <v>136</v>
      </c>
      <c r="C29" s="130"/>
      <c r="D29" s="130"/>
      <c r="E29" s="130"/>
      <c r="F29" s="130"/>
      <c r="G29" s="130"/>
      <c r="H29" s="130"/>
      <c r="I29" s="130"/>
      <c r="J29" s="131"/>
      <c r="K29" s="129" t="s">
        <v>137</v>
      </c>
      <c r="L29" s="130"/>
      <c r="M29" s="130"/>
      <c r="N29" s="130"/>
      <c r="O29" s="130"/>
      <c r="P29" s="131"/>
    </row>
    <row r="30" spans="1:21" ht="66" customHeight="1" x14ac:dyDescent="0.2">
      <c r="A30" s="165"/>
      <c r="B30" s="135"/>
      <c r="C30" s="136"/>
      <c r="D30" s="136"/>
      <c r="E30" s="136"/>
      <c r="F30" s="136"/>
      <c r="G30" s="136"/>
      <c r="H30" s="136"/>
      <c r="I30" s="136"/>
      <c r="J30" s="137"/>
      <c r="K30" s="135"/>
      <c r="L30" s="136"/>
      <c r="M30" s="136"/>
      <c r="N30" s="136"/>
      <c r="O30" s="136"/>
      <c r="P30" s="137"/>
    </row>
    <row r="31" spans="1:21" ht="15" customHeight="1" x14ac:dyDescent="0.2">
      <c r="A31" s="165" t="s">
        <v>33</v>
      </c>
      <c r="B31" s="129" t="s">
        <v>138</v>
      </c>
      <c r="C31" s="130"/>
      <c r="D31" s="130"/>
      <c r="E31" s="130"/>
      <c r="F31" s="130"/>
      <c r="G31" s="130"/>
      <c r="H31" s="130"/>
      <c r="I31" s="130"/>
      <c r="J31" s="131"/>
      <c r="K31" s="129" t="s">
        <v>178</v>
      </c>
      <c r="L31" s="130"/>
      <c r="M31" s="130"/>
      <c r="N31" s="130"/>
      <c r="O31" s="130"/>
      <c r="P31" s="131"/>
    </row>
    <row r="32" spans="1:21" ht="15" customHeight="1" x14ac:dyDescent="0.2">
      <c r="A32" s="165"/>
      <c r="B32" s="132"/>
      <c r="C32" s="133"/>
      <c r="D32" s="133"/>
      <c r="E32" s="133"/>
      <c r="F32" s="133"/>
      <c r="G32" s="133"/>
      <c r="H32" s="133"/>
      <c r="I32" s="133"/>
      <c r="J32" s="134"/>
      <c r="K32" s="132"/>
      <c r="L32" s="133"/>
      <c r="M32" s="133"/>
      <c r="N32" s="133"/>
      <c r="O32" s="133"/>
      <c r="P32" s="134"/>
    </row>
    <row r="33" spans="1:16" ht="15" customHeight="1" x14ac:dyDescent="0.2">
      <c r="A33" s="165"/>
      <c r="B33" s="132"/>
      <c r="C33" s="133"/>
      <c r="D33" s="133"/>
      <c r="E33" s="133"/>
      <c r="F33" s="133"/>
      <c r="G33" s="133"/>
      <c r="H33" s="133"/>
      <c r="I33" s="133"/>
      <c r="J33" s="134"/>
      <c r="K33" s="132"/>
      <c r="L33" s="133"/>
      <c r="M33" s="133"/>
      <c r="N33" s="133"/>
      <c r="O33" s="133"/>
      <c r="P33" s="134"/>
    </row>
    <row r="34" spans="1:16" ht="35.25" customHeight="1" x14ac:dyDescent="0.2">
      <c r="A34" s="165"/>
      <c r="B34" s="135"/>
      <c r="C34" s="136"/>
      <c r="D34" s="136"/>
      <c r="E34" s="136"/>
      <c r="F34" s="136"/>
      <c r="G34" s="136"/>
      <c r="H34" s="136"/>
      <c r="I34" s="136"/>
      <c r="J34" s="137"/>
      <c r="K34" s="135"/>
      <c r="L34" s="136"/>
      <c r="M34" s="136"/>
      <c r="N34" s="136"/>
      <c r="O34" s="136"/>
      <c r="P34" s="137"/>
    </row>
    <row r="35" spans="1:16" ht="34.5" customHeight="1" x14ac:dyDescent="0.2">
      <c r="A35" s="165" t="s">
        <v>143</v>
      </c>
      <c r="B35" s="129" t="s">
        <v>139</v>
      </c>
      <c r="C35" s="130"/>
      <c r="D35" s="130"/>
      <c r="E35" s="130"/>
      <c r="F35" s="130"/>
      <c r="G35" s="130"/>
      <c r="H35" s="130"/>
      <c r="I35" s="130"/>
      <c r="J35" s="131"/>
      <c r="K35" s="129" t="s">
        <v>140</v>
      </c>
      <c r="L35" s="130"/>
      <c r="M35" s="130"/>
      <c r="N35" s="130"/>
      <c r="O35" s="130"/>
      <c r="P35" s="131"/>
    </row>
    <row r="36" spans="1:16" ht="34.5" customHeight="1" x14ac:dyDescent="0.2">
      <c r="A36" s="165"/>
      <c r="B36" s="135"/>
      <c r="C36" s="136"/>
      <c r="D36" s="136"/>
      <c r="E36" s="136"/>
      <c r="F36" s="136"/>
      <c r="G36" s="136"/>
      <c r="H36" s="136"/>
      <c r="I36" s="136"/>
      <c r="J36" s="137"/>
      <c r="K36" s="135"/>
      <c r="L36" s="136"/>
      <c r="M36" s="136"/>
      <c r="N36" s="136"/>
      <c r="O36" s="136"/>
      <c r="P36" s="137"/>
    </row>
    <row r="37" spans="1:16" ht="80.25" customHeight="1" x14ac:dyDescent="0.2">
      <c r="A37" s="102" t="s">
        <v>34</v>
      </c>
      <c r="B37" s="153" t="s">
        <v>144</v>
      </c>
      <c r="C37" s="154"/>
      <c r="D37" s="154"/>
      <c r="E37" s="154"/>
      <c r="F37" s="154"/>
      <c r="G37" s="154"/>
      <c r="H37" s="154"/>
      <c r="I37" s="154"/>
      <c r="J37" s="155"/>
      <c r="K37" s="153" t="s">
        <v>145</v>
      </c>
      <c r="L37" s="154"/>
      <c r="M37" s="154"/>
      <c r="N37" s="154"/>
      <c r="O37" s="154"/>
      <c r="P37" s="155"/>
    </row>
    <row r="38" spans="1:16" ht="64.5" customHeight="1" x14ac:dyDescent="0.2">
      <c r="A38" s="102" t="s">
        <v>35</v>
      </c>
      <c r="B38" s="169" t="s">
        <v>141</v>
      </c>
      <c r="C38" s="170"/>
      <c r="D38" s="170"/>
      <c r="E38" s="170"/>
      <c r="F38" s="170"/>
      <c r="G38" s="170"/>
      <c r="H38" s="170"/>
      <c r="I38" s="170"/>
      <c r="J38" s="171"/>
      <c r="K38" s="138" t="s">
        <v>173</v>
      </c>
      <c r="L38" s="139"/>
      <c r="M38" s="139"/>
      <c r="N38" s="139"/>
      <c r="O38" s="139"/>
      <c r="P38" s="140"/>
    </row>
    <row r="39" spans="1:16" ht="27" customHeight="1" x14ac:dyDescent="0.2">
      <c r="A39" s="125" t="s">
        <v>76</v>
      </c>
      <c r="B39" s="166" t="s">
        <v>142</v>
      </c>
      <c r="C39" s="167"/>
      <c r="D39" s="167"/>
      <c r="E39" s="167"/>
      <c r="F39" s="167"/>
      <c r="G39" s="167"/>
      <c r="H39" s="167"/>
      <c r="I39" s="167"/>
      <c r="J39" s="168"/>
      <c r="K39" s="141" t="s">
        <v>146</v>
      </c>
      <c r="L39" s="141"/>
      <c r="M39" s="141"/>
      <c r="N39" s="141"/>
      <c r="O39" s="141"/>
      <c r="P39" s="141"/>
    </row>
  </sheetData>
  <sheetProtection algorithmName="SHA-512" hashValue="waG2o+NMWytUxiqKY26OSYLZKGT2xQq9CDWRwcuIOfpvljo+1yAWlTNHniQt9Yq0ywc0UitTYBOMXm7i698UZQ==" saltValue="zcya2PpZvCCW9WmB9r9alg==" spinCount="100000" sheet="1" objects="1" scenarios="1"/>
  <mergeCells count="47">
    <mergeCell ref="A35:A36"/>
    <mergeCell ref="C4:C5"/>
    <mergeCell ref="D4:D5"/>
    <mergeCell ref="B35:J36"/>
    <mergeCell ref="B39:J39"/>
    <mergeCell ref="B37:J37"/>
    <mergeCell ref="B38:J38"/>
    <mergeCell ref="A23:A24"/>
    <mergeCell ref="A25:A26"/>
    <mergeCell ref="A27:A28"/>
    <mergeCell ref="A29:A30"/>
    <mergeCell ref="A31:A34"/>
    <mergeCell ref="B23:J24"/>
    <mergeCell ref="B25:J26"/>
    <mergeCell ref="B27:J28"/>
    <mergeCell ref="B29:J30"/>
    <mergeCell ref="K4:O4"/>
    <mergeCell ref="P4:P5"/>
    <mergeCell ref="A22:J22"/>
    <mergeCell ref="A14:J14"/>
    <mergeCell ref="A15:A16"/>
    <mergeCell ref="B15:B16"/>
    <mergeCell ref="C15:C16"/>
    <mergeCell ref="D15:D16"/>
    <mergeCell ref="E4:I4"/>
    <mergeCell ref="J4:J5"/>
    <mergeCell ref="E15:I15"/>
    <mergeCell ref="J15:J16"/>
    <mergeCell ref="A18:D18"/>
    <mergeCell ref="A4:A5"/>
    <mergeCell ref="B4:B5"/>
    <mergeCell ref="B31:J34"/>
    <mergeCell ref="K35:P36"/>
    <mergeCell ref="K38:P38"/>
    <mergeCell ref="K39:P39"/>
    <mergeCell ref="K3:P3"/>
    <mergeCell ref="K14:P14"/>
    <mergeCell ref="K15:O15"/>
    <mergeCell ref="P15:P16"/>
    <mergeCell ref="K29:P30"/>
    <mergeCell ref="K31:P34"/>
    <mergeCell ref="K22:P22"/>
    <mergeCell ref="K23:P24"/>
    <mergeCell ref="K25:P26"/>
    <mergeCell ref="K27:P28"/>
    <mergeCell ref="K37:P37"/>
    <mergeCell ref="A3:J3"/>
  </mergeCells>
  <phoneticPr fontId="1" type="noConversion"/>
  <pageMargins left="0.55118110236220474" right="0.35433070866141736"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9"/>
  <sheetViews>
    <sheetView topLeftCell="A4" zoomScaleNormal="100" workbookViewId="0">
      <selection activeCell="G10" sqref="G10"/>
    </sheetView>
  </sheetViews>
  <sheetFormatPr defaultRowHeight="12.75" x14ac:dyDescent="0.2"/>
  <cols>
    <col min="1" max="1" width="4.85546875" style="5" customWidth="1"/>
    <col min="2" max="2" width="25.7109375" style="5" customWidth="1"/>
    <col min="3" max="3" width="35.7109375" style="5" customWidth="1"/>
    <col min="4" max="4" width="10.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8</v>
      </c>
      <c r="B1" s="15" t="s">
        <v>5</v>
      </c>
      <c r="C1" s="15"/>
      <c r="D1" s="18"/>
      <c r="E1" s="15"/>
      <c r="F1" s="15"/>
      <c r="H1" s="15"/>
      <c r="I1" s="15"/>
    </row>
    <row r="2" spans="1:15" s="3" customFormat="1" ht="9.9499999999999993" customHeight="1" x14ac:dyDescent="0.2">
      <c r="A2" s="12"/>
      <c r="B2" s="13"/>
      <c r="C2" s="13"/>
      <c r="D2" s="19"/>
      <c r="E2" s="2"/>
      <c r="F2" s="2"/>
      <c r="H2" s="2"/>
      <c r="I2" s="2"/>
    </row>
    <row r="3" spans="1:15" s="3" customFormat="1" ht="15" customHeight="1" x14ac:dyDescent="0.2">
      <c r="A3" s="142" t="s">
        <v>130</v>
      </c>
      <c r="B3" s="143"/>
      <c r="C3" s="143"/>
      <c r="D3" s="143"/>
      <c r="E3" s="143"/>
      <c r="F3" s="143"/>
      <c r="G3" s="144"/>
      <c r="H3" s="172" t="s">
        <v>131</v>
      </c>
      <c r="I3" s="172"/>
      <c r="J3" s="172"/>
      <c r="K3" s="2"/>
      <c r="L3" s="2"/>
      <c r="M3" s="2"/>
      <c r="N3" s="2"/>
      <c r="O3" s="2"/>
    </row>
    <row r="4" spans="1:15" s="3" customFormat="1" ht="24.95" customHeight="1" x14ac:dyDescent="0.2">
      <c r="A4" s="156" t="s">
        <v>14</v>
      </c>
      <c r="B4" s="158" t="s">
        <v>18</v>
      </c>
      <c r="C4" s="158" t="s">
        <v>20</v>
      </c>
      <c r="D4" s="186" t="s">
        <v>19</v>
      </c>
      <c r="E4" s="145" t="s">
        <v>22</v>
      </c>
      <c r="F4" s="147"/>
      <c r="G4" s="148" t="s">
        <v>111</v>
      </c>
      <c r="H4" s="145" t="s">
        <v>22</v>
      </c>
      <c r="I4" s="147"/>
      <c r="J4" s="148" t="s">
        <v>111</v>
      </c>
    </row>
    <row r="5" spans="1:15" s="3" customFormat="1" ht="24.95" customHeight="1" x14ac:dyDescent="0.2">
      <c r="A5" s="157"/>
      <c r="B5" s="159"/>
      <c r="C5" s="159"/>
      <c r="D5" s="187"/>
      <c r="E5" s="114" t="s">
        <v>61</v>
      </c>
      <c r="F5" s="115" t="s">
        <v>59</v>
      </c>
      <c r="G5" s="149"/>
      <c r="H5" s="114" t="s">
        <v>61</v>
      </c>
      <c r="I5" s="115" t="s">
        <v>59</v>
      </c>
      <c r="J5" s="149"/>
    </row>
    <row r="6" spans="1:15" s="3" customFormat="1" ht="67.5" customHeight="1" x14ac:dyDescent="0.2">
      <c r="A6" s="46" t="s">
        <v>7</v>
      </c>
      <c r="B6" s="47" t="s">
        <v>50</v>
      </c>
      <c r="C6" s="48" t="s">
        <v>77</v>
      </c>
      <c r="D6" s="49" t="s">
        <v>82</v>
      </c>
      <c r="E6" s="31">
        <v>580</v>
      </c>
      <c r="F6" s="33">
        <v>0</v>
      </c>
      <c r="G6" s="68">
        <f t="shared" ref="G6:G8" si="0">SUM(E6:F6)</f>
        <v>580</v>
      </c>
      <c r="H6" s="31">
        <v>572.29999999999995</v>
      </c>
      <c r="I6" s="33">
        <v>0</v>
      </c>
      <c r="J6" s="68">
        <f t="shared" ref="J6:J8" si="1">SUM(H6:I6)</f>
        <v>572.29999999999995</v>
      </c>
    </row>
    <row r="7" spans="1:15" s="3" customFormat="1" ht="70.5" customHeight="1" x14ac:dyDescent="0.2">
      <c r="A7" s="46" t="s">
        <v>8</v>
      </c>
      <c r="B7" s="47" t="s">
        <v>51</v>
      </c>
      <c r="C7" s="48" t="s">
        <v>96</v>
      </c>
      <c r="D7" s="49" t="s">
        <v>82</v>
      </c>
      <c r="E7" s="31">
        <v>4000</v>
      </c>
      <c r="F7" s="33">
        <v>0</v>
      </c>
      <c r="G7" s="68">
        <f t="shared" si="0"/>
        <v>4000</v>
      </c>
      <c r="H7" s="31">
        <v>1500</v>
      </c>
      <c r="I7" s="33">
        <v>0</v>
      </c>
      <c r="J7" s="68">
        <f t="shared" si="1"/>
        <v>1500</v>
      </c>
    </row>
    <row r="8" spans="1:15" s="3" customFormat="1" ht="56.25" customHeight="1" x14ac:dyDescent="0.2">
      <c r="A8" s="46" t="s">
        <v>0</v>
      </c>
      <c r="B8" s="47" t="s">
        <v>52</v>
      </c>
      <c r="C8" s="48" t="s">
        <v>78</v>
      </c>
      <c r="D8" s="49" t="s">
        <v>82</v>
      </c>
      <c r="E8" s="34">
        <v>2700</v>
      </c>
      <c r="F8" s="33">
        <v>0</v>
      </c>
      <c r="G8" s="68">
        <f t="shared" si="0"/>
        <v>2700</v>
      </c>
      <c r="H8" s="34">
        <v>98</v>
      </c>
      <c r="I8" s="33">
        <v>0</v>
      </c>
      <c r="J8" s="68">
        <f t="shared" si="1"/>
        <v>98</v>
      </c>
    </row>
    <row r="9" spans="1:15" s="3" customFormat="1" ht="93.75" customHeight="1" x14ac:dyDescent="0.2">
      <c r="A9" s="46" t="s">
        <v>1</v>
      </c>
      <c r="B9" s="47" t="s">
        <v>53</v>
      </c>
      <c r="C9" s="48" t="s">
        <v>101</v>
      </c>
      <c r="D9" s="49" t="s">
        <v>82</v>
      </c>
      <c r="E9" s="34">
        <f>18920+7300</f>
        <v>26220</v>
      </c>
      <c r="F9" s="97">
        <f>3200+83800</f>
        <v>87000</v>
      </c>
      <c r="G9" s="68">
        <f>SUM(E9:F9)</f>
        <v>113220</v>
      </c>
      <c r="H9" s="34">
        <f>18920+7245.14+3200</f>
        <v>29365.14</v>
      </c>
      <c r="I9" s="97">
        <f>3200+83800</f>
        <v>87000</v>
      </c>
      <c r="J9" s="68">
        <f>SUM(H9:I9)</f>
        <v>116365.14</v>
      </c>
    </row>
    <row r="10" spans="1:15" s="3" customFormat="1" ht="24.95" customHeight="1" x14ac:dyDescent="0.2">
      <c r="A10" s="162" t="s">
        <v>70</v>
      </c>
      <c r="B10" s="163"/>
      <c r="C10" s="163"/>
      <c r="D10" s="164"/>
      <c r="E10" s="74">
        <f>E6+E7+E8+E9</f>
        <v>33500</v>
      </c>
      <c r="F10" s="79">
        <f>SUM(F6:F9)</f>
        <v>87000</v>
      </c>
      <c r="G10" s="81">
        <f>SUM(G6:G9)</f>
        <v>120500</v>
      </c>
      <c r="H10" s="74">
        <f>SUM(H6:H9)</f>
        <v>31535.439999999999</v>
      </c>
      <c r="I10" s="79">
        <f>SUM(I6:I9)</f>
        <v>87000</v>
      </c>
      <c r="J10" s="81">
        <f>SUM(J6:J9)</f>
        <v>118535.44</v>
      </c>
    </row>
    <row r="11" spans="1:15" ht="12.75" customHeight="1" x14ac:dyDescent="0.2">
      <c r="F11" s="88"/>
      <c r="I11" s="88"/>
    </row>
    <row r="12" spans="1:15" ht="12.75" customHeight="1" x14ac:dyDescent="0.2">
      <c r="F12" s="88"/>
      <c r="I12" s="88"/>
    </row>
    <row r="13" spans="1:15" ht="12.75" customHeight="1" x14ac:dyDescent="0.2">
      <c r="F13" s="88"/>
      <c r="I13" s="88"/>
    </row>
    <row r="14" spans="1:15" ht="12.75" customHeight="1" x14ac:dyDescent="0.2"/>
    <row r="15" spans="1:15" ht="12.75" customHeight="1" x14ac:dyDescent="0.2">
      <c r="A15" s="23" t="s">
        <v>37</v>
      </c>
    </row>
    <row r="16" spans="1:15" ht="12.75" customHeight="1" x14ac:dyDescent="0.2">
      <c r="A16" s="24"/>
    </row>
    <row r="17" spans="1:15" s="3" customFormat="1" ht="15" customHeight="1" x14ac:dyDescent="0.2">
      <c r="A17" s="142" t="s">
        <v>130</v>
      </c>
      <c r="B17" s="143"/>
      <c r="C17" s="143"/>
      <c r="D17" s="143"/>
      <c r="E17" s="143"/>
      <c r="F17" s="143"/>
      <c r="G17" s="144"/>
      <c r="H17" s="172" t="s">
        <v>131</v>
      </c>
      <c r="I17" s="172"/>
      <c r="J17" s="172"/>
      <c r="K17" s="2"/>
      <c r="L17" s="2"/>
      <c r="M17" s="2"/>
      <c r="N17" s="2"/>
      <c r="O17" s="2"/>
    </row>
    <row r="18" spans="1:15" ht="14.1" customHeight="1" x14ac:dyDescent="0.2">
      <c r="A18" s="182" t="s">
        <v>29</v>
      </c>
      <c r="B18" s="129" t="s">
        <v>147</v>
      </c>
      <c r="C18" s="130"/>
      <c r="D18" s="130"/>
      <c r="E18" s="130"/>
      <c r="F18" s="130"/>
      <c r="G18" s="131"/>
      <c r="H18" s="173" t="s">
        <v>174</v>
      </c>
      <c r="I18" s="174"/>
      <c r="J18" s="175"/>
    </row>
    <row r="19" spans="1:15" ht="14.1" customHeight="1" x14ac:dyDescent="0.2">
      <c r="A19" s="182"/>
      <c r="B19" s="132"/>
      <c r="C19" s="133"/>
      <c r="D19" s="133"/>
      <c r="E19" s="133"/>
      <c r="F19" s="133"/>
      <c r="G19" s="134"/>
      <c r="H19" s="176"/>
      <c r="I19" s="177"/>
      <c r="J19" s="178"/>
    </row>
    <row r="20" spans="1:15" ht="14.1" customHeight="1" x14ac:dyDescent="0.2">
      <c r="A20" s="182"/>
      <c r="B20" s="132"/>
      <c r="C20" s="133"/>
      <c r="D20" s="133"/>
      <c r="E20" s="133"/>
      <c r="F20" s="133"/>
      <c r="G20" s="134"/>
      <c r="H20" s="176"/>
      <c r="I20" s="177"/>
      <c r="J20" s="178"/>
    </row>
    <row r="21" spans="1:15" ht="14.1" customHeight="1" x14ac:dyDescent="0.2">
      <c r="A21" s="182"/>
      <c r="B21" s="132"/>
      <c r="C21" s="133"/>
      <c r="D21" s="133"/>
      <c r="E21" s="133"/>
      <c r="F21" s="133"/>
      <c r="G21" s="134"/>
      <c r="H21" s="176"/>
      <c r="I21" s="177"/>
      <c r="J21" s="178"/>
    </row>
    <row r="22" spans="1:15" ht="36.75" customHeight="1" x14ac:dyDescent="0.2">
      <c r="A22" s="182"/>
      <c r="B22" s="135"/>
      <c r="C22" s="136"/>
      <c r="D22" s="136"/>
      <c r="E22" s="136"/>
      <c r="F22" s="136"/>
      <c r="G22" s="137"/>
      <c r="H22" s="179"/>
      <c r="I22" s="180"/>
      <c r="J22" s="181"/>
    </row>
    <row r="23" spans="1:15" ht="14.1" customHeight="1" x14ac:dyDescent="0.2">
      <c r="A23" s="182" t="s">
        <v>30</v>
      </c>
      <c r="B23" s="129" t="s">
        <v>148</v>
      </c>
      <c r="C23" s="130"/>
      <c r="D23" s="130"/>
      <c r="E23" s="130"/>
      <c r="F23" s="130"/>
      <c r="G23" s="131"/>
      <c r="H23" s="173" t="s">
        <v>180</v>
      </c>
      <c r="I23" s="174"/>
      <c r="J23" s="175"/>
    </row>
    <row r="24" spans="1:15" ht="14.1" customHeight="1" x14ac:dyDescent="0.2">
      <c r="A24" s="182"/>
      <c r="B24" s="132"/>
      <c r="C24" s="133"/>
      <c r="D24" s="133"/>
      <c r="E24" s="133"/>
      <c r="F24" s="133"/>
      <c r="G24" s="134"/>
      <c r="H24" s="176"/>
      <c r="I24" s="177"/>
      <c r="J24" s="178"/>
    </row>
    <row r="25" spans="1:15" ht="14.1" customHeight="1" x14ac:dyDescent="0.2">
      <c r="A25" s="182"/>
      <c r="B25" s="132"/>
      <c r="C25" s="133"/>
      <c r="D25" s="133"/>
      <c r="E25" s="133"/>
      <c r="F25" s="133"/>
      <c r="G25" s="134"/>
      <c r="H25" s="176"/>
      <c r="I25" s="177"/>
      <c r="J25" s="178"/>
    </row>
    <row r="26" spans="1:15" ht="26.25" customHeight="1" x14ac:dyDescent="0.2">
      <c r="A26" s="182"/>
      <c r="B26" s="135"/>
      <c r="C26" s="136"/>
      <c r="D26" s="136"/>
      <c r="E26" s="136"/>
      <c r="F26" s="136"/>
      <c r="G26" s="137"/>
      <c r="H26" s="179"/>
      <c r="I26" s="180"/>
      <c r="J26" s="181"/>
    </row>
    <row r="27" spans="1:15" ht="14.1" customHeight="1" x14ac:dyDescent="0.2">
      <c r="A27" s="182" t="s">
        <v>31</v>
      </c>
      <c r="B27" s="173" t="s">
        <v>149</v>
      </c>
      <c r="C27" s="174"/>
      <c r="D27" s="174"/>
      <c r="E27" s="174"/>
      <c r="F27" s="174"/>
      <c r="G27" s="175"/>
      <c r="H27" s="173" t="s">
        <v>179</v>
      </c>
      <c r="I27" s="174"/>
      <c r="J27" s="175"/>
      <c r="K27" s="3"/>
    </row>
    <row r="28" spans="1:15" ht="14.1" customHeight="1" x14ac:dyDescent="0.2">
      <c r="A28" s="182"/>
      <c r="B28" s="176"/>
      <c r="C28" s="177"/>
      <c r="D28" s="177"/>
      <c r="E28" s="177"/>
      <c r="F28" s="177"/>
      <c r="G28" s="178"/>
      <c r="H28" s="176"/>
      <c r="I28" s="177"/>
      <c r="J28" s="178"/>
    </row>
    <row r="29" spans="1:15" ht="14.1" customHeight="1" x14ac:dyDescent="0.2">
      <c r="A29" s="182"/>
      <c r="B29" s="176"/>
      <c r="C29" s="177"/>
      <c r="D29" s="177"/>
      <c r="E29" s="177"/>
      <c r="F29" s="177"/>
      <c r="G29" s="178"/>
      <c r="H29" s="176"/>
      <c r="I29" s="177"/>
      <c r="J29" s="178"/>
    </row>
    <row r="30" spans="1:15" ht="26.25" customHeight="1" x14ac:dyDescent="0.2">
      <c r="A30" s="182"/>
      <c r="B30" s="179"/>
      <c r="C30" s="180"/>
      <c r="D30" s="180"/>
      <c r="E30" s="180"/>
      <c r="F30" s="180"/>
      <c r="G30" s="181"/>
      <c r="H30" s="179"/>
      <c r="I30" s="180"/>
      <c r="J30" s="181"/>
    </row>
    <row r="31" spans="1:15" s="3" customFormat="1" ht="15" customHeight="1" x14ac:dyDescent="0.2">
      <c r="A31" s="142" t="s">
        <v>130</v>
      </c>
      <c r="B31" s="143"/>
      <c r="C31" s="143"/>
      <c r="D31" s="143"/>
      <c r="E31" s="143"/>
      <c r="F31" s="143"/>
      <c r="G31" s="144"/>
      <c r="H31" s="172" t="s">
        <v>131</v>
      </c>
      <c r="I31" s="172"/>
      <c r="J31" s="172"/>
      <c r="K31" s="2"/>
      <c r="L31" s="2"/>
      <c r="M31" s="2"/>
      <c r="N31" s="2"/>
      <c r="O31" s="2"/>
    </row>
    <row r="32" spans="1:15" ht="14.1" customHeight="1" x14ac:dyDescent="0.2">
      <c r="A32" s="183" t="s">
        <v>32</v>
      </c>
      <c r="B32" s="129" t="s">
        <v>150</v>
      </c>
      <c r="C32" s="130"/>
      <c r="D32" s="130"/>
      <c r="E32" s="130"/>
      <c r="F32" s="130"/>
      <c r="G32" s="131"/>
      <c r="H32" s="173" t="s">
        <v>151</v>
      </c>
      <c r="I32" s="174"/>
      <c r="J32" s="175"/>
    </row>
    <row r="33" spans="1:10" ht="14.1" customHeight="1" x14ac:dyDescent="0.2">
      <c r="A33" s="184"/>
      <c r="B33" s="132"/>
      <c r="C33" s="133"/>
      <c r="D33" s="133"/>
      <c r="E33" s="133"/>
      <c r="F33" s="133"/>
      <c r="G33" s="134"/>
      <c r="H33" s="176"/>
      <c r="I33" s="177"/>
      <c r="J33" s="178"/>
    </row>
    <row r="34" spans="1:10" ht="14.1" customHeight="1" x14ac:dyDescent="0.2">
      <c r="A34" s="184"/>
      <c r="B34" s="132"/>
      <c r="C34" s="133"/>
      <c r="D34" s="133"/>
      <c r="E34" s="133"/>
      <c r="F34" s="133"/>
      <c r="G34" s="134"/>
      <c r="H34" s="176"/>
      <c r="I34" s="177"/>
      <c r="J34" s="178"/>
    </row>
    <row r="35" spans="1:10" ht="14.1" customHeight="1" x14ac:dyDescent="0.2">
      <c r="A35" s="184"/>
      <c r="B35" s="132"/>
      <c r="C35" s="133"/>
      <c r="D35" s="133"/>
      <c r="E35" s="133"/>
      <c r="F35" s="133"/>
      <c r="G35" s="134"/>
      <c r="H35" s="176"/>
      <c r="I35" s="177"/>
      <c r="J35" s="178"/>
    </row>
    <row r="36" spans="1:10" ht="14.1" customHeight="1" x14ac:dyDescent="0.2">
      <c r="A36" s="184"/>
      <c r="B36" s="132"/>
      <c r="C36" s="133"/>
      <c r="D36" s="133"/>
      <c r="E36" s="133"/>
      <c r="F36" s="133"/>
      <c r="G36" s="134"/>
      <c r="H36" s="176"/>
      <c r="I36" s="177"/>
      <c r="J36" s="178"/>
    </row>
    <row r="37" spans="1:10" ht="14.1" customHeight="1" x14ac:dyDescent="0.2">
      <c r="A37" s="184"/>
      <c r="B37" s="132"/>
      <c r="C37" s="133"/>
      <c r="D37" s="133"/>
      <c r="E37" s="133"/>
      <c r="F37" s="133"/>
      <c r="G37" s="134"/>
      <c r="H37" s="176"/>
      <c r="I37" s="177"/>
      <c r="J37" s="178"/>
    </row>
    <row r="38" spans="1:10" ht="14.1" customHeight="1" x14ac:dyDescent="0.2">
      <c r="A38" s="184"/>
      <c r="B38" s="132"/>
      <c r="C38" s="133"/>
      <c r="D38" s="133"/>
      <c r="E38" s="133"/>
      <c r="F38" s="133"/>
      <c r="G38" s="134"/>
      <c r="H38" s="176"/>
      <c r="I38" s="177"/>
      <c r="J38" s="178"/>
    </row>
    <row r="39" spans="1:10" ht="47.25" customHeight="1" x14ac:dyDescent="0.2">
      <c r="A39" s="185"/>
      <c r="B39" s="135"/>
      <c r="C39" s="136"/>
      <c r="D39" s="136"/>
      <c r="E39" s="136"/>
      <c r="F39" s="136"/>
      <c r="G39" s="137"/>
      <c r="H39" s="179"/>
      <c r="I39" s="180"/>
      <c r="J39" s="181"/>
    </row>
  </sheetData>
  <sheetProtection algorithmName="SHA-512" hashValue="TgMNI7o979h5eTY4nCxHAdKapelGFM60icL80UJwIVTcR0QNsyeGIUKMSoKDTtjoGmE8RxCDVwxKBaSaX+Yx0Q==" saltValue="swLj3vJUt45CuZQFHy71SA==" spinCount="100000" sheet="1" objects="1" scenarios="1"/>
  <mergeCells count="27">
    <mergeCell ref="C4:C5"/>
    <mergeCell ref="D4:D5"/>
    <mergeCell ref="A10:D10"/>
    <mergeCell ref="A18:A22"/>
    <mergeCell ref="B18:G22"/>
    <mergeCell ref="H32:J39"/>
    <mergeCell ref="A23:A26"/>
    <mergeCell ref="A27:A30"/>
    <mergeCell ref="A32:A39"/>
    <mergeCell ref="B27:G30"/>
    <mergeCell ref="B32:G39"/>
    <mergeCell ref="A3:G3"/>
    <mergeCell ref="H31:J31"/>
    <mergeCell ref="A17:G17"/>
    <mergeCell ref="A31:G31"/>
    <mergeCell ref="H3:J3"/>
    <mergeCell ref="H4:I4"/>
    <mergeCell ref="J4:J5"/>
    <mergeCell ref="H17:J17"/>
    <mergeCell ref="H18:J22"/>
    <mergeCell ref="E4:F4"/>
    <mergeCell ref="G4:G5"/>
    <mergeCell ref="A4:A5"/>
    <mergeCell ref="B23:G26"/>
    <mergeCell ref="H23:J26"/>
    <mergeCell ref="H27:J30"/>
    <mergeCell ref="B4:B5"/>
  </mergeCells>
  <phoneticPr fontId="1" type="noConversion"/>
  <pageMargins left="0.74803149606299213" right="0.31496062992125984"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5"/>
  <sheetViews>
    <sheetView topLeftCell="A10" zoomScaleNormal="100" workbookViewId="0">
      <selection activeCell="J6" sqref="J6:J7"/>
    </sheetView>
  </sheetViews>
  <sheetFormatPr defaultRowHeight="12.75" x14ac:dyDescent="0.2"/>
  <cols>
    <col min="1" max="1" width="4.7109375" style="5" customWidth="1"/>
    <col min="2" max="2" width="25.7109375" style="5" customWidth="1"/>
    <col min="3" max="3" width="35.7109375" style="5" customWidth="1"/>
    <col min="4" max="4" width="13.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0</v>
      </c>
      <c r="B1" s="15" t="s">
        <v>6</v>
      </c>
      <c r="C1" s="15"/>
      <c r="D1" s="18"/>
      <c r="F1" s="15"/>
      <c r="I1" s="15"/>
    </row>
    <row r="2" spans="1:15" s="3" customFormat="1" ht="9.9499999999999993" customHeight="1" x14ac:dyDescent="0.2">
      <c r="A2" s="12"/>
      <c r="B2" s="13"/>
      <c r="C2" s="13"/>
      <c r="D2" s="19"/>
      <c r="E2" s="2"/>
      <c r="F2" s="2"/>
      <c r="H2" s="2"/>
      <c r="I2" s="2"/>
    </row>
    <row r="3" spans="1:15" s="3" customFormat="1" ht="15" customHeight="1" x14ac:dyDescent="0.2">
      <c r="A3" s="142" t="s">
        <v>130</v>
      </c>
      <c r="B3" s="143"/>
      <c r="C3" s="143"/>
      <c r="D3" s="143"/>
      <c r="E3" s="143"/>
      <c r="F3" s="143"/>
      <c r="G3" s="144"/>
      <c r="H3" s="172" t="s">
        <v>131</v>
      </c>
      <c r="I3" s="172"/>
      <c r="J3" s="172"/>
      <c r="K3" s="2"/>
      <c r="L3" s="2"/>
      <c r="M3" s="2"/>
      <c r="N3" s="2"/>
      <c r="O3" s="2"/>
    </row>
    <row r="4" spans="1:15" s="3" customFormat="1" ht="24.95" customHeight="1" x14ac:dyDescent="0.2">
      <c r="A4" s="192" t="s">
        <v>14</v>
      </c>
      <c r="B4" s="194" t="s">
        <v>18</v>
      </c>
      <c r="C4" s="194" t="s">
        <v>20</v>
      </c>
      <c r="D4" s="196" t="s">
        <v>19</v>
      </c>
      <c r="E4" s="188" t="s">
        <v>13</v>
      </c>
      <c r="F4" s="189"/>
      <c r="G4" s="190" t="s">
        <v>111</v>
      </c>
      <c r="H4" s="188" t="s">
        <v>13</v>
      </c>
      <c r="I4" s="189"/>
      <c r="J4" s="190" t="s">
        <v>111</v>
      </c>
    </row>
    <row r="5" spans="1:15" s="3" customFormat="1" ht="24.95" customHeight="1" x14ac:dyDescent="0.2">
      <c r="A5" s="193"/>
      <c r="B5" s="195"/>
      <c r="C5" s="195"/>
      <c r="D5" s="197"/>
      <c r="E5" s="17" t="s">
        <v>68</v>
      </c>
      <c r="F5" s="22" t="s">
        <v>67</v>
      </c>
      <c r="G5" s="191"/>
      <c r="H5" s="17" t="s">
        <v>68</v>
      </c>
      <c r="I5" s="22" t="s">
        <v>67</v>
      </c>
      <c r="J5" s="191"/>
    </row>
    <row r="6" spans="1:15" s="3" customFormat="1" ht="65.099999999999994" customHeight="1" x14ac:dyDescent="0.2">
      <c r="A6" s="46" t="s">
        <v>7</v>
      </c>
      <c r="B6" s="51" t="s">
        <v>122</v>
      </c>
      <c r="C6" s="122" t="s">
        <v>86</v>
      </c>
      <c r="D6" s="49" t="s">
        <v>81</v>
      </c>
      <c r="E6" s="39">
        <v>1600</v>
      </c>
      <c r="F6" s="33">
        <v>0</v>
      </c>
      <c r="G6" s="82">
        <f t="shared" ref="G6" si="0">SUM(E6:F6)</f>
        <v>1600</v>
      </c>
      <c r="H6" s="39">
        <f>1592.68</f>
        <v>1592.68</v>
      </c>
      <c r="I6" s="33">
        <v>0</v>
      </c>
      <c r="J6" s="82">
        <f t="shared" ref="J6" si="1">SUM(H6:I6)</f>
        <v>1592.68</v>
      </c>
    </row>
    <row r="7" spans="1:15" s="3" customFormat="1" ht="75.75" customHeight="1" x14ac:dyDescent="0.2">
      <c r="A7" s="46" t="s">
        <v>8</v>
      </c>
      <c r="B7" s="123" t="s">
        <v>124</v>
      </c>
      <c r="C7" s="120" t="s">
        <v>128</v>
      </c>
      <c r="D7" s="59" t="s">
        <v>81</v>
      </c>
      <c r="E7" s="121">
        <f>600+1700+2200+650+620</f>
        <v>5770</v>
      </c>
      <c r="F7" s="106">
        <v>0</v>
      </c>
      <c r="G7" s="92">
        <f>SUM(E7:F7)</f>
        <v>5770</v>
      </c>
      <c r="H7" s="121">
        <f>647.67+2105.9+545.58+1697+612</f>
        <v>5608.15</v>
      </c>
      <c r="I7" s="106">
        <v>0</v>
      </c>
      <c r="J7" s="92">
        <f>SUM(H7:I7)</f>
        <v>5608.15</v>
      </c>
    </row>
    <row r="8" spans="1:15" s="3" customFormat="1" ht="24.95" customHeight="1" x14ac:dyDescent="0.2">
      <c r="A8" s="162" t="s">
        <v>71</v>
      </c>
      <c r="B8" s="163"/>
      <c r="C8" s="163"/>
      <c r="D8" s="164"/>
      <c r="E8" s="75">
        <f>SUM(E6:E7)</f>
        <v>7370</v>
      </c>
      <c r="F8" s="83">
        <f>F6</f>
        <v>0</v>
      </c>
      <c r="G8" s="81">
        <f>SUM(E8:F8)</f>
        <v>7370</v>
      </c>
      <c r="H8" s="75">
        <f>SUM(H6:H7)</f>
        <v>7200.83</v>
      </c>
      <c r="I8" s="83">
        <f>I6</f>
        <v>0</v>
      </c>
      <c r="J8" s="81">
        <f>SUM(H8:I8)</f>
        <v>7200.83</v>
      </c>
    </row>
    <row r="9" spans="1:15" s="3" customFormat="1" ht="12.75" customHeight="1" x14ac:dyDescent="0.2">
      <c r="A9" s="6"/>
      <c r="B9" s="6"/>
      <c r="C9" s="6"/>
      <c r="D9" s="20"/>
      <c r="E9" s="6"/>
      <c r="F9" s="6"/>
      <c r="H9" s="6"/>
      <c r="I9" s="6"/>
    </row>
    <row r="10" spans="1:15" s="3" customFormat="1" ht="12.75" customHeight="1" x14ac:dyDescent="0.2">
      <c r="A10" s="6"/>
      <c r="B10" s="6"/>
      <c r="C10" s="6"/>
      <c r="D10" s="20"/>
      <c r="E10" s="6"/>
      <c r="F10" s="6"/>
      <c r="H10" s="6"/>
      <c r="I10" s="6"/>
    </row>
    <row r="11" spans="1:15" s="3" customFormat="1" ht="12.75" customHeight="1" x14ac:dyDescent="0.2">
      <c r="A11" s="8" t="s">
        <v>37</v>
      </c>
      <c r="B11" s="8"/>
      <c r="C11" s="8"/>
      <c r="D11" s="21"/>
      <c r="E11" s="8"/>
      <c r="F11" s="8"/>
      <c r="H11" s="8"/>
      <c r="I11" s="8"/>
    </row>
    <row r="12" spans="1:15" s="3" customFormat="1" ht="12.75" customHeight="1" x14ac:dyDescent="0.2">
      <c r="A12" s="8"/>
      <c r="B12" s="8"/>
      <c r="C12" s="8"/>
      <c r="D12" s="21"/>
      <c r="E12" s="8"/>
      <c r="F12" s="8"/>
      <c r="H12" s="8"/>
      <c r="I12" s="8"/>
    </row>
    <row r="13" spans="1:15" s="3" customFormat="1" ht="15" customHeight="1" x14ac:dyDescent="0.2">
      <c r="A13" s="142" t="s">
        <v>130</v>
      </c>
      <c r="B13" s="143"/>
      <c r="C13" s="143"/>
      <c r="D13" s="143"/>
      <c r="E13" s="143"/>
      <c r="F13" s="143"/>
      <c r="G13" s="144"/>
      <c r="H13" s="172" t="s">
        <v>131</v>
      </c>
      <c r="I13" s="172"/>
      <c r="J13" s="172"/>
      <c r="K13" s="2"/>
      <c r="L13" s="2"/>
      <c r="M13" s="2"/>
      <c r="N13" s="2"/>
      <c r="O13" s="2"/>
    </row>
    <row r="14" spans="1:15" s="3" customFormat="1" ht="12.75" customHeight="1" x14ac:dyDescent="0.2">
      <c r="A14" s="198" t="s">
        <v>49</v>
      </c>
      <c r="B14" s="203" t="s">
        <v>153</v>
      </c>
      <c r="C14" s="204"/>
      <c r="D14" s="204"/>
      <c r="E14" s="204"/>
      <c r="F14" s="204"/>
      <c r="G14" s="205"/>
      <c r="H14" s="199" t="s">
        <v>154</v>
      </c>
      <c r="I14" s="199"/>
      <c r="J14" s="199"/>
    </row>
    <row r="15" spans="1:15" s="3" customFormat="1" ht="12.75" customHeight="1" x14ac:dyDescent="0.2">
      <c r="A15" s="198"/>
      <c r="B15" s="206"/>
      <c r="C15" s="207"/>
      <c r="D15" s="207"/>
      <c r="E15" s="207"/>
      <c r="F15" s="207"/>
      <c r="G15" s="208"/>
      <c r="H15" s="199"/>
      <c r="I15" s="199"/>
      <c r="J15" s="199"/>
    </row>
    <row r="16" spans="1:15" s="3" customFormat="1" ht="39.75" customHeight="1" x14ac:dyDescent="0.2">
      <c r="A16" s="198"/>
      <c r="B16" s="209"/>
      <c r="C16" s="210"/>
      <c r="D16" s="210"/>
      <c r="E16" s="210"/>
      <c r="F16" s="210"/>
      <c r="G16" s="211"/>
      <c r="H16" s="199"/>
      <c r="I16" s="199"/>
      <c r="J16" s="199"/>
    </row>
    <row r="17" spans="1:10" s="3" customFormat="1" ht="79.5" customHeight="1" x14ac:dyDescent="0.2">
      <c r="A17" s="124" t="s">
        <v>123</v>
      </c>
      <c r="B17" s="200" t="s">
        <v>152</v>
      </c>
      <c r="C17" s="201"/>
      <c r="D17" s="201"/>
      <c r="E17" s="201"/>
      <c r="F17" s="201"/>
      <c r="G17" s="202"/>
      <c r="H17" s="199" t="s">
        <v>155</v>
      </c>
      <c r="I17" s="199"/>
      <c r="J17" s="199"/>
    </row>
    <row r="18" spans="1:10" ht="12.75" customHeight="1" x14ac:dyDescent="0.2">
      <c r="A18" s="28"/>
      <c r="B18" s="28"/>
      <c r="C18" s="28"/>
      <c r="D18" s="4"/>
    </row>
    <row r="19" spans="1:10" ht="12.75" customHeight="1" x14ac:dyDescent="0.2">
      <c r="A19" s="28"/>
      <c r="B19" s="28"/>
      <c r="C19" s="28"/>
      <c r="D19" s="4"/>
    </row>
    <row r="20" spans="1:10" ht="12.75" customHeight="1" x14ac:dyDescent="0.2">
      <c r="A20" s="28"/>
      <c r="B20" s="28"/>
      <c r="C20" s="28"/>
      <c r="D20" s="4"/>
    </row>
    <row r="21" spans="1:10" ht="12.75" customHeight="1" x14ac:dyDescent="0.2">
      <c r="A21" s="28"/>
      <c r="B21" s="28"/>
      <c r="C21" s="28"/>
      <c r="D21" s="4"/>
    </row>
    <row r="22" spans="1:10" ht="12.75" customHeight="1" x14ac:dyDescent="0.2">
      <c r="A22" s="28"/>
      <c r="B22" s="28"/>
      <c r="C22" s="28"/>
      <c r="D22" s="4"/>
    </row>
    <row r="23" spans="1:10" x14ac:dyDescent="0.2">
      <c r="A23" s="28"/>
      <c r="B23" s="28"/>
      <c r="C23" s="28"/>
      <c r="D23" s="4"/>
    </row>
    <row r="24" spans="1:10" x14ac:dyDescent="0.2">
      <c r="A24" s="28"/>
      <c r="B24" s="28"/>
      <c r="C24" s="28"/>
      <c r="D24" s="4"/>
    </row>
    <row r="25" spans="1:10" x14ac:dyDescent="0.2">
      <c r="A25" s="28"/>
      <c r="B25" s="28"/>
      <c r="C25" s="28"/>
      <c r="D25" s="4"/>
    </row>
    <row r="26" spans="1:10" x14ac:dyDescent="0.2">
      <c r="A26" s="28"/>
      <c r="B26" s="28"/>
      <c r="C26" s="28"/>
      <c r="D26" s="4"/>
    </row>
    <row r="27" spans="1:10" x14ac:dyDescent="0.2">
      <c r="A27" s="28"/>
      <c r="B27" s="28"/>
      <c r="C27" s="28"/>
      <c r="D27" s="4"/>
    </row>
    <row r="28" spans="1:10" x14ac:dyDescent="0.2">
      <c r="A28" s="28"/>
      <c r="B28" s="28"/>
      <c r="C28" s="28"/>
      <c r="D28" s="4"/>
    </row>
    <row r="29" spans="1:10" x14ac:dyDescent="0.2">
      <c r="A29" s="28"/>
      <c r="B29" s="28"/>
      <c r="C29" s="28"/>
      <c r="D29" s="4"/>
    </row>
    <row r="30" spans="1:10" x14ac:dyDescent="0.2">
      <c r="A30" s="28"/>
      <c r="B30" s="28"/>
      <c r="C30" s="28"/>
      <c r="D30" s="4"/>
    </row>
    <row r="31" spans="1:10" x14ac:dyDescent="0.2">
      <c r="A31" s="28"/>
      <c r="B31" s="28"/>
      <c r="C31" s="28"/>
      <c r="D31" s="4"/>
    </row>
    <row r="32" spans="1:10" x14ac:dyDescent="0.2">
      <c r="A32" s="28"/>
      <c r="B32" s="28"/>
      <c r="C32" s="28"/>
      <c r="D32" s="4"/>
    </row>
    <row r="33" spans="1:4" x14ac:dyDescent="0.2">
      <c r="A33" s="28"/>
      <c r="B33" s="28"/>
      <c r="C33" s="28"/>
      <c r="D33" s="4"/>
    </row>
    <row r="34" spans="1:4" x14ac:dyDescent="0.2">
      <c r="A34" s="28"/>
      <c r="B34" s="28"/>
      <c r="C34" s="28"/>
      <c r="D34" s="4"/>
    </row>
    <row r="35" spans="1:4" x14ac:dyDescent="0.2">
      <c r="A35" s="28"/>
      <c r="B35" s="28"/>
      <c r="C35" s="28"/>
      <c r="D35" s="4"/>
    </row>
  </sheetData>
  <sheetProtection algorithmName="SHA-512" hashValue="hFAgyrIz01XWeU/vF1aCLGvPa+NbvA42YDAIemURgQwuKwrqvnfW+b31qyZKyBrY7igGREioiKM0d5dozpAsEw==" saltValue="DslXVRbC7j46t2GXmHwrig==" spinCount="100000" sheet="1" objects="1" scenarios="1"/>
  <mergeCells count="18">
    <mergeCell ref="A14:A16"/>
    <mergeCell ref="H17:J17"/>
    <mergeCell ref="H14:J16"/>
    <mergeCell ref="B17:G17"/>
    <mergeCell ref="B14:G16"/>
    <mergeCell ref="A3:G3"/>
    <mergeCell ref="A13:G13"/>
    <mergeCell ref="H3:J3"/>
    <mergeCell ref="H4:I4"/>
    <mergeCell ref="J4:J5"/>
    <mergeCell ref="H13:J13"/>
    <mergeCell ref="E4:F4"/>
    <mergeCell ref="G4:G5"/>
    <mergeCell ref="A8:D8"/>
    <mergeCell ref="A4:A5"/>
    <mergeCell ref="B4:B5"/>
    <mergeCell ref="C4:C5"/>
    <mergeCell ref="D4:D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topLeftCell="A4" zoomScaleNormal="100" workbookViewId="0">
      <selection activeCell="J6" sqref="J6:J9"/>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1</v>
      </c>
      <c r="B1" s="15" t="s">
        <v>10</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42" t="s">
        <v>130</v>
      </c>
      <c r="B3" s="143"/>
      <c r="C3" s="143"/>
      <c r="D3" s="143"/>
      <c r="E3" s="143"/>
      <c r="F3" s="143"/>
      <c r="G3" s="144"/>
      <c r="H3" s="172" t="s">
        <v>131</v>
      </c>
      <c r="I3" s="172"/>
      <c r="J3" s="172"/>
      <c r="K3" s="2"/>
      <c r="L3" s="2"/>
      <c r="M3" s="2"/>
      <c r="N3" s="2"/>
      <c r="O3" s="2"/>
    </row>
    <row r="4" spans="1:15" s="3" customFormat="1" ht="24.95" customHeight="1" x14ac:dyDescent="0.2">
      <c r="A4" s="192" t="s">
        <v>14</v>
      </c>
      <c r="B4" s="194" t="s">
        <v>18</v>
      </c>
      <c r="C4" s="194" t="s">
        <v>20</v>
      </c>
      <c r="D4" s="214" t="s">
        <v>19</v>
      </c>
      <c r="E4" s="188" t="s">
        <v>13</v>
      </c>
      <c r="F4" s="189"/>
      <c r="G4" s="190" t="s">
        <v>110</v>
      </c>
      <c r="H4" s="188" t="s">
        <v>13</v>
      </c>
      <c r="I4" s="189"/>
      <c r="J4" s="190" t="s">
        <v>110</v>
      </c>
    </row>
    <row r="5" spans="1:15" s="3" customFormat="1" ht="24.95" customHeight="1" x14ac:dyDescent="0.2">
      <c r="A5" s="193"/>
      <c r="B5" s="195"/>
      <c r="C5" s="195"/>
      <c r="D5" s="215"/>
      <c r="E5" s="30" t="s">
        <v>68</v>
      </c>
      <c r="F5" s="22" t="s">
        <v>67</v>
      </c>
      <c r="G5" s="191"/>
      <c r="H5" s="30" t="s">
        <v>68</v>
      </c>
      <c r="I5" s="22" t="s">
        <v>67</v>
      </c>
      <c r="J5" s="191"/>
    </row>
    <row r="6" spans="1:15" s="3" customFormat="1" ht="51.95" customHeight="1" x14ac:dyDescent="0.2">
      <c r="A6" s="50" t="s">
        <v>7</v>
      </c>
      <c r="B6" s="47" t="s">
        <v>40</v>
      </c>
      <c r="C6" s="48" t="s">
        <v>42</v>
      </c>
      <c r="D6" s="52" t="s">
        <v>81</v>
      </c>
      <c r="E6" s="31">
        <f>420+380+1310+700+420+2300</f>
        <v>5530</v>
      </c>
      <c r="F6" s="33">
        <v>0</v>
      </c>
      <c r="G6" s="82">
        <f t="shared" ref="G6:G8" si="0">SUM(E6:F6)</f>
        <v>5530</v>
      </c>
      <c r="H6" s="31">
        <f>420+1310+698+2273</f>
        <v>4701</v>
      </c>
      <c r="I6" s="33">
        <v>0</v>
      </c>
      <c r="J6" s="82">
        <f>SUM(H6:I6)</f>
        <v>4701</v>
      </c>
    </row>
    <row r="7" spans="1:15" s="3" customFormat="1" ht="51.95" customHeight="1" x14ac:dyDescent="0.2">
      <c r="A7" s="50" t="s">
        <v>8</v>
      </c>
      <c r="B7" s="47" t="s">
        <v>41</v>
      </c>
      <c r="C7" s="48" t="s">
        <v>45</v>
      </c>
      <c r="D7" s="52" t="s">
        <v>81</v>
      </c>
      <c r="E7" s="80">
        <v>600</v>
      </c>
      <c r="F7" s="109">
        <v>0</v>
      </c>
      <c r="G7" s="85">
        <f t="shared" si="0"/>
        <v>600</v>
      </c>
      <c r="H7" s="80">
        <f>380</f>
        <v>380</v>
      </c>
      <c r="I7" s="109">
        <v>0</v>
      </c>
      <c r="J7" s="85">
        <f t="shared" ref="J7:J8" si="1">SUM(H7:I7)</f>
        <v>380</v>
      </c>
    </row>
    <row r="8" spans="1:15" s="3" customFormat="1" ht="51.95" customHeight="1" x14ac:dyDescent="0.2">
      <c r="A8" s="50" t="s">
        <v>0</v>
      </c>
      <c r="B8" s="47" t="s">
        <v>43</v>
      </c>
      <c r="C8" s="48" t="s">
        <v>44</v>
      </c>
      <c r="D8" s="52" t="s">
        <v>81</v>
      </c>
      <c r="E8" s="64">
        <v>1000</v>
      </c>
      <c r="F8" s="109">
        <v>0</v>
      </c>
      <c r="G8" s="85">
        <f t="shared" si="0"/>
        <v>1000</v>
      </c>
      <c r="H8" s="64">
        <v>646.08000000000004</v>
      </c>
      <c r="I8" s="109">
        <v>0</v>
      </c>
      <c r="J8" s="85">
        <f t="shared" si="1"/>
        <v>646.08000000000004</v>
      </c>
    </row>
    <row r="9" spans="1:15" s="3" customFormat="1" ht="51.95" customHeight="1" x14ac:dyDescent="0.2">
      <c r="A9" s="98" t="s">
        <v>1</v>
      </c>
      <c r="B9" s="93" t="s">
        <v>118</v>
      </c>
      <c r="C9" s="94" t="s">
        <v>121</v>
      </c>
      <c r="D9" s="119" t="s">
        <v>81</v>
      </c>
      <c r="E9" s="116">
        <f>670+720+1920+1250+440+630+900+470</f>
        <v>7000</v>
      </c>
      <c r="F9" s="117">
        <v>0</v>
      </c>
      <c r="G9" s="118">
        <f>SUM(E9:F9)</f>
        <v>7000</v>
      </c>
      <c r="H9" s="116">
        <f>900+435+1920+1246+465.06+630+670+720</f>
        <v>6986.06</v>
      </c>
      <c r="I9" s="117">
        <v>0</v>
      </c>
      <c r="J9" s="118">
        <f>SUM(H9:I9)</f>
        <v>6986.06</v>
      </c>
    </row>
    <row r="10" spans="1:15" s="3" customFormat="1" ht="24.95" customHeight="1" x14ac:dyDescent="0.2">
      <c r="A10" s="162" t="s">
        <v>72</v>
      </c>
      <c r="B10" s="163"/>
      <c r="C10" s="163"/>
      <c r="D10" s="164"/>
      <c r="E10" s="74">
        <f>E6+E7+E8+E9</f>
        <v>14130</v>
      </c>
      <c r="F10" s="83">
        <f>F6+F7+F8</f>
        <v>0</v>
      </c>
      <c r="G10" s="81">
        <f>SUM(E10:F10)</f>
        <v>14130</v>
      </c>
      <c r="H10" s="74">
        <f>H6+H7+H8+H9</f>
        <v>12713.14</v>
      </c>
      <c r="I10" s="83">
        <f>I6+I7+I8</f>
        <v>0</v>
      </c>
      <c r="J10" s="81">
        <f>SUM(H10:I10)</f>
        <v>12713.14</v>
      </c>
    </row>
    <row r="11" spans="1:15" s="3" customFormat="1" ht="12.75" customHeight="1" x14ac:dyDescent="0.2">
      <c r="A11" s="6"/>
      <c r="B11" s="6"/>
      <c r="C11" s="6"/>
      <c r="D11" s="9"/>
      <c r="E11" s="6"/>
      <c r="F11" s="6"/>
      <c r="H11" s="6"/>
      <c r="I11" s="6"/>
    </row>
    <row r="12" spans="1:15" s="3" customFormat="1" ht="12.75" customHeight="1" x14ac:dyDescent="0.2">
      <c r="A12" s="8" t="s">
        <v>37</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42" t="s">
        <v>130</v>
      </c>
      <c r="B14" s="143"/>
      <c r="C14" s="143"/>
      <c r="D14" s="143"/>
      <c r="E14" s="143"/>
      <c r="F14" s="143"/>
      <c r="G14" s="144"/>
      <c r="H14" s="172" t="s">
        <v>131</v>
      </c>
      <c r="I14" s="172"/>
      <c r="J14" s="172"/>
      <c r="K14" s="2"/>
      <c r="L14" s="2"/>
      <c r="M14" s="2"/>
      <c r="N14" s="2"/>
      <c r="O14" s="2"/>
    </row>
    <row r="15" spans="1:15" s="3" customFormat="1" ht="14.1" customHeight="1" x14ac:dyDescent="0.2">
      <c r="A15" s="198" t="s">
        <v>46</v>
      </c>
      <c r="B15" s="203" t="s">
        <v>156</v>
      </c>
      <c r="C15" s="204"/>
      <c r="D15" s="204"/>
      <c r="E15" s="204"/>
      <c r="F15" s="204"/>
      <c r="G15" s="205"/>
      <c r="H15" s="213" t="s">
        <v>157</v>
      </c>
      <c r="I15" s="213"/>
      <c r="J15" s="213"/>
    </row>
    <row r="16" spans="1:15" s="3" customFormat="1" ht="14.1" customHeight="1" x14ac:dyDescent="0.2">
      <c r="A16" s="198"/>
      <c r="B16" s="206"/>
      <c r="C16" s="207"/>
      <c r="D16" s="207"/>
      <c r="E16" s="207"/>
      <c r="F16" s="207"/>
      <c r="G16" s="208"/>
      <c r="H16" s="213"/>
      <c r="I16" s="213"/>
      <c r="J16" s="213"/>
    </row>
    <row r="17" spans="1:10" s="3" customFormat="1" ht="14.1" customHeight="1" x14ac:dyDescent="0.2">
      <c r="A17" s="198"/>
      <c r="B17" s="206"/>
      <c r="C17" s="207"/>
      <c r="D17" s="207"/>
      <c r="E17" s="207"/>
      <c r="F17" s="207"/>
      <c r="G17" s="208"/>
      <c r="H17" s="213"/>
      <c r="I17" s="213"/>
      <c r="J17" s="213"/>
    </row>
    <row r="18" spans="1:10" s="3" customFormat="1" ht="24.75" customHeight="1" x14ac:dyDescent="0.2">
      <c r="A18" s="198"/>
      <c r="B18" s="209"/>
      <c r="C18" s="210"/>
      <c r="D18" s="210"/>
      <c r="E18" s="210"/>
      <c r="F18" s="210"/>
      <c r="G18" s="211"/>
      <c r="H18" s="213"/>
      <c r="I18" s="213"/>
      <c r="J18" s="213"/>
    </row>
    <row r="19" spans="1:10" s="3" customFormat="1" ht="14.1" customHeight="1" x14ac:dyDescent="0.2">
      <c r="A19" s="198" t="s">
        <v>47</v>
      </c>
      <c r="B19" s="203" t="s">
        <v>158</v>
      </c>
      <c r="C19" s="204"/>
      <c r="D19" s="204"/>
      <c r="E19" s="204"/>
      <c r="F19" s="204"/>
      <c r="G19" s="205"/>
      <c r="H19" s="212" t="s">
        <v>175</v>
      </c>
      <c r="I19" s="212"/>
      <c r="J19" s="212"/>
    </row>
    <row r="20" spans="1:10" s="3" customFormat="1" ht="14.1" customHeight="1" x14ac:dyDescent="0.2">
      <c r="A20" s="198"/>
      <c r="B20" s="206"/>
      <c r="C20" s="207"/>
      <c r="D20" s="207"/>
      <c r="E20" s="207"/>
      <c r="F20" s="207"/>
      <c r="G20" s="208"/>
      <c r="H20" s="212"/>
      <c r="I20" s="212"/>
      <c r="J20" s="212"/>
    </row>
    <row r="21" spans="1:10" s="3" customFormat="1" ht="39" customHeight="1" x14ac:dyDescent="0.2">
      <c r="A21" s="198"/>
      <c r="B21" s="209"/>
      <c r="C21" s="210"/>
      <c r="D21" s="210"/>
      <c r="E21" s="210"/>
      <c r="F21" s="210"/>
      <c r="G21" s="211"/>
      <c r="H21" s="212"/>
      <c r="I21" s="212"/>
      <c r="J21" s="212"/>
    </row>
    <row r="22" spans="1:10" s="3" customFormat="1" ht="14.1" customHeight="1" x14ac:dyDescent="0.2">
      <c r="A22" s="182" t="s">
        <v>48</v>
      </c>
      <c r="B22" s="129" t="s">
        <v>55</v>
      </c>
      <c r="C22" s="130"/>
      <c r="D22" s="130"/>
      <c r="E22" s="130"/>
      <c r="F22" s="130"/>
      <c r="G22" s="131"/>
      <c r="H22" s="173" t="s">
        <v>181</v>
      </c>
      <c r="I22" s="174"/>
      <c r="J22" s="175"/>
    </row>
    <row r="23" spans="1:10" s="3" customFormat="1" ht="14.1" customHeight="1" x14ac:dyDescent="0.2">
      <c r="A23" s="182"/>
      <c r="B23" s="132"/>
      <c r="C23" s="133"/>
      <c r="D23" s="133"/>
      <c r="E23" s="133"/>
      <c r="F23" s="133"/>
      <c r="G23" s="134"/>
      <c r="H23" s="176"/>
      <c r="I23" s="177"/>
      <c r="J23" s="178"/>
    </row>
    <row r="24" spans="1:10" s="3" customFormat="1" ht="14.1" customHeight="1" x14ac:dyDescent="0.2">
      <c r="A24" s="182"/>
      <c r="B24" s="135"/>
      <c r="C24" s="136"/>
      <c r="D24" s="136"/>
      <c r="E24" s="136"/>
      <c r="F24" s="136"/>
      <c r="G24" s="137"/>
      <c r="H24" s="179"/>
      <c r="I24" s="180"/>
      <c r="J24" s="181"/>
    </row>
    <row r="25" spans="1:10" s="3" customFormat="1" ht="65.25" customHeight="1" x14ac:dyDescent="0.2">
      <c r="A25" s="102" t="s">
        <v>107</v>
      </c>
      <c r="B25" s="169" t="s">
        <v>120</v>
      </c>
      <c r="C25" s="170"/>
      <c r="D25" s="170"/>
      <c r="E25" s="170"/>
      <c r="F25" s="170"/>
      <c r="G25" s="171"/>
      <c r="H25" s="212" t="s">
        <v>176</v>
      </c>
      <c r="I25" s="212"/>
      <c r="J25" s="212"/>
    </row>
    <row r="26" spans="1:10" s="3" customFormat="1" ht="12.75" customHeight="1" x14ac:dyDescent="0.2">
      <c r="A26" s="27"/>
      <c r="B26" s="29"/>
      <c r="C26" s="29"/>
      <c r="D26" s="29"/>
      <c r="E26" s="29"/>
      <c r="F26" s="29"/>
      <c r="G26" s="29"/>
      <c r="H26" s="29"/>
      <c r="I26" s="29"/>
      <c r="J26" s="29"/>
    </row>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sheetProtection algorithmName="SHA-512" hashValue="TxbzbH+lKVhBoPt92+qYPJ0SHcAiQ+MjsINEjVDh0rqGu53o70B0Fys7YqkuAYfVcR391ywLbpkXzYV42ri7Hw==" saltValue="hr4Rxbk12yXBAwVKPQLcNQ==" spinCount="100000" sheet="1" objects="1" scenarios="1"/>
  <mergeCells count="24">
    <mergeCell ref="A22:A24"/>
    <mergeCell ref="B15:G18"/>
    <mergeCell ref="B25:G25"/>
    <mergeCell ref="C4:C5"/>
    <mergeCell ref="A10:D10"/>
    <mergeCell ref="D4:D5"/>
    <mergeCell ref="A15:A18"/>
    <mergeCell ref="A19:A21"/>
    <mergeCell ref="H19:J21"/>
    <mergeCell ref="H22:J24"/>
    <mergeCell ref="H25:J25"/>
    <mergeCell ref="A3:G3"/>
    <mergeCell ref="A14:G14"/>
    <mergeCell ref="H3:J3"/>
    <mergeCell ref="H4:I4"/>
    <mergeCell ref="J4:J5"/>
    <mergeCell ref="H14:J14"/>
    <mergeCell ref="H15:J18"/>
    <mergeCell ref="E4:F4"/>
    <mergeCell ref="G4:G5"/>
    <mergeCell ref="B19:G21"/>
    <mergeCell ref="B22:G24"/>
    <mergeCell ref="A4:A5"/>
    <mergeCell ref="B4:B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Normal="100" workbookViewId="0">
      <selection activeCell="J6" sqref="J6:J8"/>
    </sheetView>
  </sheetViews>
  <sheetFormatPr defaultRowHeight="12.75" x14ac:dyDescent="0.2"/>
  <cols>
    <col min="1" max="1" width="4.7109375" style="5" customWidth="1"/>
    <col min="2" max="2" width="25.7109375" style="5" customWidth="1"/>
    <col min="3" max="3" width="35.7109375" style="5" customWidth="1"/>
    <col min="4" max="4" width="13.2851562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2</v>
      </c>
      <c r="B1" s="15" t="s">
        <v>9</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42" t="s">
        <v>130</v>
      </c>
      <c r="B3" s="143"/>
      <c r="C3" s="143"/>
      <c r="D3" s="143"/>
      <c r="E3" s="143"/>
      <c r="F3" s="143"/>
      <c r="G3" s="144"/>
      <c r="H3" s="172" t="s">
        <v>131</v>
      </c>
      <c r="I3" s="172"/>
      <c r="J3" s="172"/>
      <c r="K3" s="2"/>
      <c r="L3" s="2"/>
      <c r="M3" s="2"/>
      <c r="N3" s="2"/>
      <c r="O3" s="2"/>
    </row>
    <row r="4" spans="1:15" s="3" customFormat="1" ht="24.95" customHeight="1" x14ac:dyDescent="0.2">
      <c r="A4" s="192" t="s">
        <v>14</v>
      </c>
      <c r="B4" s="194" t="s">
        <v>18</v>
      </c>
      <c r="C4" s="194" t="s">
        <v>20</v>
      </c>
      <c r="D4" s="196" t="s">
        <v>19</v>
      </c>
      <c r="E4" s="188" t="s">
        <v>13</v>
      </c>
      <c r="F4" s="189"/>
      <c r="G4" s="190" t="s">
        <v>110</v>
      </c>
      <c r="H4" s="188" t="s">
        <v>13</v>
      </c>
      <c r="I4" s="189"/>
      <c r="J4" s="190" t="s">
        <v>110</v>
      </c>
    </row>
    <row r="5" spans="1:15" s="3" customFormat="1" ht="24.95" customHeight="1" x14ac:dyDescent="0.2">
      <c r="A5" s="193"/>
      <c r="B5" s="195"/>
      <c r="C5" s="195"/>
      <c r="D5" s="197"/>
      <c r="E5" s="30" t="s">
        <v>66</v>
      </c>
      <c r="F5" s="22" t="s">
        <v>90</v>
      </c>
      <c r="G5" s="191"/>
      <c r="H5" s="30" t="s">
        <v>66</v>
      </c>
      <c r="I5" s="22" t="s">
        <v>90</v>
      </c>
      <c r="J5" s="191"/>
    </row>
    <row r="6" spans="1:15" s="3" customFormat="1" ht="51.95" customHeight="1" x14ac:dyDescent="0.2">
      <c r="A6" s="53" t="s">
        <v>7</v>
      </c>
      <c r="B6" s="54" t="s">
        <v>84</v>
      </c>
      <c r="C6" s="55" t="s">
        <v>87</v>
      </c>
      <c r="D6" s="56" t="s">
        <v>81</v>
      </c>
      <c r="E6" s="34">
        <v>200</v>
      </c>
      <c r="F6" s="97">
        <v>0</v>
      </c>
      <c r="G6" s="68">
        <f>SUM(E6:F6)</f>
        <v>200</v>
      </c>
      <c r="H6" s="34">
        <v>282.04000000000002</v>
      </c>
      <c r="I6" s="97">
        <v>0</v>
      </c>
      <c r="J6" s="68">
        <f>SUM(H6:I6)</f>
        <v>282.04000000000002</v>
      </c>
    </row>
    <row r="7" spans="1:15" s="3" customFormat="1" ht="68.099999999999994" customHeight="1" x14ac:dyDescent="0.2">
      <c r="A7" s="50" t="s">
        <v>8</v>
      </c>
      <c r="B7" s="58" t="s">
        <v>54</v>
      </c>
      <c r="C7" s="48" t="s">
        <v>83</v>
      </c>
      <c r="D7" s="59" t="s">
        <v>81</v>
      </c>
      <c r="E7" s="31">
        <v>1000</v>
      </c>
      <c r="F7" s="33">
        <v>0</v>
      </c>
      <c r="G7" s="68">
        <f t="shared" ref="G7" si="0">SUM(E7:F7)</f>
        <v>1000</v>
      </c>
      <c r="H7" s="31">
        <v>351.31</v>
      </c>
      <c r="I7" s="33">
        <v>0</v>
      </c>
      <c r="J7" s="68">
        <f>SUM(H7:I7)</f>
        <v>351.31</v>
      </c>
    </row>
    <row r="8" spans="1:15" s="3" customFormat="1" ht="51.95" customHeight="1" x14ac:dyDescent="0.2">
      <c r="A8" s="98" t="s">
        <v>0</v>
      </c>
      <c r="B8" s="104" t="s">
        <v>109</v>
      </c>
      <c r="C8" s="94" t="s">
        <v>108</v>
      </c>
      <c r="D8" s="95" t="s">
        <v>125</v>
      </c>
      <c r="E8" s="71">
        <v>0</v>
      </c>
      <c r="F8" s="106">
        <v>720600</v>
      </c>
      <c r="G8" s="103">
        <f>SUM(E8:F8)</f>
        <v>720600</v>
      </c>
      <c r="H8" s="71">
        <v>0</v>
      </c>
      <c r="I8" s="106">
        <v>600888.18999999994</v>
      </c>
      <c r="J8" s="103">
        <f>SUM(H8:I8)</f>
        <v>600888.18999999994</v>
      </c>
    </row>
    <row r="9" spans="1:15" s="3" customFormat="1" ht="24.95" customHeight="1" x14ac:dyDescent="0.2">
      <c r="A9" s="86" t="s">
        <v>73</v>
      </c>
      <c r="B9" s="87"/>
      <c r="C9" s="87"/>
      <c r="D9" s="87"/>
      <c r="E9" s="74">
        <f t="shared" ref="E9:G9" si="1">SUM(E6:E8)</f>
        <v>1200</v>
      </c>
      <c r="F9" s="79">
        <f t="shared" si="1"/>
        <v>720600</v>
      </c>
      <c r="G9" s="81">
        <f t="shared" si="1"/>
        <v>721800</v>
      </c>
      <c r="H9" s="74">
        <f t="shared" ref="H9:J9" si="2">SUM(H6:H8)</f>
        <v>633.35</v>
      </c>
      <c r="I9" s="79">
        <f t="shared" si="2"/>
        <v>600888.18999999994</v>
      </c>
      <c r="J9" s="81">
        <f t="shared" si="2"/>
        <v>601521.54</v>
      </c>
    </row>
    <row r="10" spans="1:15" s="3" customFormat="1" ht="12.75" customHeight="1" x14ac:dyDescent="0.2">
      <c r="A10" s="6"/>
      <c r="B10" s="6"/>
      <c r="C10" s="6"/>
      <c r="D10" s="9"/>
      <c r="E10" s="25"/>
      <c r="F10" s="6"/>
      <c r="H10" s="25"/>
      <c r="I10" s="6"/>
    </row>
    <row r="11" spans="1:15" s="3" customFormat="1" ht="12.75" customHeight="1" x14ac:dyDescent="0.2">
      <c r="A11" s="8" t="s">
        <v>37</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42" t="s">
        <v>130</v>
      </c>
      <c r="B13" s="143"/>
      <c r="C13" s="143"/>
      <c r="D13" s="143"/>
      <c r="E13" s="143"/>
      <c r="F13" s="143"/>
      <c r="G13" s="144"/>
      <c r="H13" s="172" t="s">
        <v>131</v>
      </c>
      <c r="I13" s="172"/>
      <c r="J13" s="172"/>
      <c r="K13" s="2"/>
      <c r="L13" s="2"/>
      <c r="M13" s="2"/>
      <c r="N13" s="2"/>
      <c r="O13" s="2"/>
    </row>
    <row r="14" spans="1:15" ht="12.75" customHeight="1" x14ac:dyDescent="0.2">
      <c r="A14" s="182" t="s">
        <v>46</v>
      </c>
      <c r="B14" s="129" t="s">
        <v>159</v>
      </c>
      <c r="C14" s="130"/>
      <c r="D14" s="130"/>
      <c r="E14" s="130"/>
      <c r="F14" s="130"/>
      <c r="G14" s="131"/>
      <c r="H14" s="216" t="s">
        <v>182</v>
      </c>
      <c r="I14" s="216"/>
      <c r="J14" s="216"/>
    </row>
    <row r="15" spans="1:15" ht="12.75" customHeight="1" x14ac:dyDescent="0.2">
      <c r="A15" s="182"/>
      <c r="B15" s="132"/>
      <c r="C15" s="133"/>
      <c r="D15" s="133"/>
      <c r="E15" s="133"/>
      <c r="F15" s="133"/>
      <c r="G15" s="134"/>
      <c r="H15" s="216"/>
      <c r="I15" s="216"/>
      <c r="J15" s="216"/>
    </row>
    <row r="16" spans="1:15" ht="27.75" customHeight="1" x14ac:dyDescent="0.2">
      <c r="A16" s="182"/>
      <c r="B16" s="135"/>
      <c r="C16" s="136"/>
      <c r="D16" s="136"/>
      <c r="E16" s="136"/>
      <c r="F16" s="136"/>
      <c r="G16" s="137"/>
      <c r="H16" s="216"/>
      <c r="I16" s="216"/>
      <c r="J16" s="216"/>
    </row>
    <row r="17" spans="1:11" ht="12.75" customHeight="1" x14ac:dyDescent="0.2">
      <c r="A17" s="182" t="s">
        <v>85</v>
      </c>
      <c r="B17" s="129" t="s">
        <v>160</v>
      </c>
      <c r="C17" s="130"/>
      <c r="D17" s="130"/>
      <c r="E17" s="130"/>
      <c r="F17" s="130"/>
      <c r="G17" s="131"/>
      <c r="H17" s="216" t="s">
        <v>161</v>
      </c>
      <c r="I17" s="216"/>
      <c r="J17" s="216"/>
      <c r="K17" s="3"/>
    </row>
    <row r="18" spans="1:11" ht="12.75" customHeight="1" x14ac:dyDescent="0.2">
      <c r="A18" s="182"/>
      <c r="B18" s="132"/>
      <c r="C18" s="133"/>
      <c r="D18" s="133"/>
      <c r="E18" s="133"/>
      <c r="F18" s="133"/>
      <c r="G18" s="134"/>
      <c r="H18" s="216"/>
      <c r="I18" s="216"/>
      <c r="J18" s="216"/>
    </row>
    <row r="19" spans="1:11" ht="12.75" customHeight="1" x14ac:dyDescent="0.2">
      <c r="A19" s="182"/>
      <c r="B19" s="132"/>
      <c r="C19" s="133"/>
      <c r="D19" s="133"/>
      <c r="E19" s="133"/>
      <c r="F19" s="133"/>
      <c r="G19" s="134"/>
      <c r="H19" s="216"/>
      <c r="I19" s="216"/>
      <c r="J19" s="216"/>
    </row>
    <row r="20" spans="1:11" ht="12.75" customHeight="1" x14ac:dyDescent="0.2">
      <c r="A20" s="182"/>
      <c r="B20" s="132"/>
      <c r="C20" s="133"/>
      <c r="D20" s="133"/>
      <c r="E20" s="133"/>
      <c r="F20" s="133"/>
      <c r="G20" s="134"/>
      <c r="H20" s="216"/>
      <c r="I20" s="216"/>
      <c r="J20" s="216"/>
    </row>
    <row r="21" spans="1:11" ht="42" customHeight="1" x14ac:dyDescent="0.2">
      <c r="A21" s="182"/>
      <c r="B21" s="135"/>
      <c r="C21" s="136"/>
      <c r="D21" s="136"/>
      <c r="E21" s="136"/>
      <c r="F21" s="136"/>
      <c r="G21" s="137"/>
      <c r="H21" s="216"/>
      <c r="I21" s="216"/>
      <c r="J21" s="216"/>
    </row>
    <row r="22" spans="1:11" ht="66" customHeight="1" x14ac:dyDescent="0.2">
      <c r="A22" s="105" t="s">
        <v>48</v>
      </c>
      <c r="B22" s="153" t="s">
        <v>163</v>
      </c>
      <c r="C22" s="154"/>
      <c r="D22" s="154"/>
      <c r="E22" s="154"/>
      <c r="F22" s="154"/>
      <c r="G22" s="155"/>
      <c r="H22" s="217" t="s">
        <v>162</v>
      </c>
      <c r="I22" s="217"/>
      <c r="J22" s="217"/>
    </row>
    <row r="23" spans="1:11" x14ac:dyDescent="0.2">
      <c r="A23" s="28"/>
      <c r="B23" s="28"/>
      <c r="C23" s="28"/>
    </row>
    <row r="24" spans="1:11" x14ac:dyDescent="0.2">
      <c r="A24" s="28"/>
      <c r="B24" s="28"/>
      <c r="C24" s="28"/>
    </row>
    <row r="25" spans="1:11" x14ac:dyDescent="0.2">
      <c r="A25" s="28"/>
      <c r="B25" s="28"/>
      <c r="C25" s="28"/>
    </row>
    <row r="26" spans="1:11" x14ac:dyDescent="0.2">
      <c r="A26" s="28"/>
      <c r="B26" s="28"/>
      <c r="C26" s="28"/>
    </row>
    <row r="27" spans="1:11" x14ac:dyDescent="0.2">
      <c r="A27" s="28"/>
      <c r="B27" s="28"/>
      <c r="C27" s="28"/>
    </row>
    <row r="28" spans="1:11" x14ac:dyDescent="0.2">
      <c r="A28" s="28"/>
      <c r="B28" s="28"/>
      <c r="C28" s="28"/>
    </row>
    <row r="29" spans="1:11" x14ac:dyDescent="0.2">
      <c r="A29" s="28"/>
      <c r="B29" s="28"/>
      <c r="C29" s="28"/>
    </row>
    <row r="30" spans="1:11" x14ac:dyDescent="0.2">
      <c r="A30" s="28"/>
      <c r="B30" s="28"/>
      <c r="C30" s="28"/>
    </row>
    <row r="31" spans="1:11" x14ac:dyDescent="0.2">
      <c r="A31" s="28"/>
      <c r="B31" s="28"/>
      <c r="C31" s="28"/>
    </row>
    <row r="32" spans="1:11" x14ac:dyDescent="0.2">
      <c r="A32" s="28"/>
      <c r="B32" s="28"/>
      <c r="C32" s="28"/>
    </row>
    <row r="33" spans="1:3" x14ac:dyDescent="0.2">
      <c r="A33" s="28"/>
      <c r="B33" s="28"/>
      <c r="C33" s="28"/>
    </row>
    <row r="34" spans="1:3" x14ac:dyDescent="0.2">
      <c r="A34" s="28"/>
      <c r="B34" s="28"/>
      <c r="C34" s="28"/>
    </row>
    <row r="35" spans="1:3" x14ac:dyDescent="0.2">
      <c r="A35" s="28"/>
      <c r="B35" s="28"/>
      <c r="C35" s="28"/>
    </row>
    <row r="36" spans="1:3" x14ac:dyDescent="0.2">
      <c r="A36" s="28"/>
      <c r="B36" s="28"/>
      <c r="C36" s="28"/>
    </row>
    <row r="37" spans="1:3" x14ac:dyDescent="0.2">
      <c r="A37" s="28"/>
      <c r="B37" s="28"/>
      <c r="C37" s="28"/>
    </row>
    <row r="38" spans="1:3" x14ac:dyDescent="0.2">
      <c r="A38" s="28"/>
      <c r="B38" s="28"/>
      <c r="C38" s="28"/>
    </row>
    <row r="39" spans="1:3" x14ac:dyDescent="0.2">
      <c r="A39" s="28"/>
      <c r="B39" s="28"/>
      <c r="C39" s="28"/>
    </row>
    <row r="40" spans="1:3" x14ac:dyDescent="0.2">
      <c r="A40" s="28"/>
      <c r="B40" s="28"/>
      <c r="C40" s="28"/>
    </row>
    <row r="41" spans="1:3" x14ac:dyDescent="0.2">
      <c r="A41" s="28"/>
      <c r="B41" s="28"/>
      <c r="C41" s="28"/>
    </row>
  </sheetData>
  <sheetProtection algorithmName="SHA-512" hashValue="srWJYY8jhMb1+xdw81CED2bH8PcJXAUW3Gs3JabLWogUzopYi0HlKIVZH4pVLdtpQRjOeKK74DxgzzV5l3AgJQ==" saltValue="x9Du3R7KNi6phGYPiS3lXw==" spinCount="100000" sheet="1" objects="1" scenarios="1"/>
  <mergeCells count="20">
    <mergeCell ref="A17:A21"/>
    <mergeCell ref="B14:G16"/>
    <mergeCell ref="B17:G21"/>
    <mergeCell ref="H17:J21"/>
    <mergeCell ref="H22:J22"/>
    <mergeCell ref="H14:J16"/>
    <mergeCell ref="B22:G22"/>
    <mergeCell ref="A14:A16"/>
    <mergeCell ref="A3:G3"/>
    <mergeCell ref="A13:G13"/>
    <mergeCell ref="H3:J3"/>
    <mergeCell ref="H4:I4"/>
    <mergeCell ref="J4:J5"/>
    <mergeCell ref="H13:J13"/>
    <mergeCell ref="E4:F4"/>
    <mergeCell ref="G4:G5"/>
    <mergeCell ref="A4:A5"/>
    <mergeCell ref="B4:B5"/>
    <mergeCell ref="C4:C5"/>
    <mergeCell ref="D4:D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2"/>
  <sheetViews>
    <sheetView zoomScaleNormal="100" workbookViewId="0">
      <selection activeCell="J6" sqref="J6:J8"/>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3</v>
      </c>
      <c r="B1" s="15" t="s">
        <v>4</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42" t="s">
        <v>130</v>
      </c>
      <c r="B3" s="143"/>
      <c r="C3" s="143"/>
      <c r="D3" s="143"/>
      <c r="E3" s="143"/>
      <c r="F3" s="143"/>
      <c r="G3" s="144"/>
      <c r="H3" s="172" t="s">
        <v>131</v>
      </c>
      <c r="I3" s="172"/>
      <c r="J3" s="172"/>
      <c r="K3" s="2"/>
      <c r="L3" s="2"/>
      <c r="M3" s="2"/>
      <c r="N3" s="2"/>
      <c r="O3" s="2"/>
    </row>
    <row r="4" spans="1:15" s="3" customFormat="1" ht="24.95" customHeight="1" x14ac:dyDescent="0.2">
      <c r="A4" s="192" t="s">
        <v>14</v>
      </c>
      <c r="B4" s="194" t="s">
        <v>18</v>
      </c>
      <c r="C4" s="194" t="s">
        <v>20</v>
      </c>
      <c r="D4" s="196" t="s">
        <v>19</v>
      </c>
      <c r="E4" s="188" t="s">
        <v>13</v>
      </c>
      <c r="F4" s="189"/>
      <c r="G4" s="190" t="s">
        <v>91</v>
      </c>
      <c r="H4" s="188" t="s">
        <v>13</v>
      </c>
      <c r="I4" s="189"/>
      <c r="J4" s="190" t="s">
        <v>91</v>
      </c>
    </row>
    <row r="5" spans="1:15" s="3" customFormat="1" ht="36" customHeight="1" x14ac:dyDescent="0.2">
      <c r="A5" s="193"/>
      <c r="B5" s="195"/>
      <c r="C5" s="195"/>
      <c r="D5" s="197"/>
      <c r="E5" s="17" t="s">
        <v>66</v>
      </c>
      <c r="F5" s="22" t="s">
        <v>67</v>
      </c>
      <c r="G5" s="191"/>
      <c r="H5" s="17" t="s">
        <v>66</v>
      </c>
      <c r="I5" s="22" t="s">
        <v>67</v>
      </c>
      <c r="J5" s="191"/>
    </row>
    <row r="6" spans="1:15" s="3" customFormat="1" ht="54.75" customHeight="1" x14ac:dyDescent="0.2">
      <c r="A6" s="57" t="s">
        <v>7</v>
      </c>
      <c r="B6" s="60" t="s">
        <v>98</v>
      </c>
      <c r="C6" s="61" t="s">
        <v>99</v>
      </c>
      <c r="D6" s="62" t="s">
        <v>79</v>
      </c>
      <c r="E6" s="45">
        <v>5000</v>
      </c>
      <c r="F6" s="107">
        <v>0</v>
      </c>
      <c r="G6" s="82">
        <f t="shared" ref="G6" si="0">SUM(E6:F6)</f>
        <v>5000</v>
      </c>
      <c r="H6" s="45">
        <v>4952.5</v>
      </c>
      <c r="I6" s="107">
        <v>0</v>
      </c>
      <c r="J6" s="82">
        <f t="shared" ref="J6" si="1">SUM(H6:I6)</f>
        <v>4952.5</v>
      </c>
    </row>
    <row r="7" spans="1:15" s="3" customFormat="1" ht="54.75" customHeight="1" x14ac:dyDescent="0.2">
      <c r="A7" s="46" t="s">
        <v>8</v>
      </c>
      <c r="B7" s="93" t="s">
        <v>104</v>
      </c>
      <c r="C7" s="94" t="s">
        <v>97</v>
      </c>
      <c r="D7" s="95" t="s">
        <v>81</v>
      </c>
      <c r="E7" s="91">
        <f>2000+1400</f>
        <v>3400</v>
      </c>
      <c r="F7" s="108">
        <v>0</v>
      </c>
      <c r="G7" s="92">
        <f>SUM(E7:F7)</f>
        <v>3400</v>
      </c>
      <c r="H7" s="91">
        <v>1711.2</v>
      </c>
      <c r="I7" s="108">
        <v>0</v>
      </c>
      <c r="J7" s="92">
        <f>SUM(H7:I7)</f>
        <v>1711.2</v>
      </c>
    </row>
    <row r="8" spans="1:15" s="3" customFormat="1" ht="54.75" customHeight="1" x14ac:dyDescent="0.2">
      <c r="A8" s="46" t="s">
        <v>0</v>
      </c>
      <c r="B8" s="93" t="s">
        <v>105</v>
      </c>
      <c r="C8" s="94" t="s">
        <v>106</v>
      </c>
      <c r="D8" s="95" t="s">
        <v>80</v>
      </c>
      <c r="E8" s="91">
        <v>800</v>
      </c>
      <c r="F8" s="108">
        <v>0</v>
      </c>
      <c r="G8" s="92">
        <f>SUM(E8:F8)</f>
        <v>800</v>
      </c>
      <c r="H8" s="91">
        <v>800</v>
      </c>
      <c r="I8" s="108">
        <v>0</v>
      </c>
      <c r="J8" s="92">
        <f>SUM(H8:I8)</f>
        <v>800</v>
      </c>
    </row>
    <row r="9" spans="1:15" s="3" customFormat="1" ht="24.95" customHeight="1" x14ac:dyDescent="0.2">
      <c r="A9" s="162" t="s">
        <v>74</v>
      </c>
      <c r="B9" s="163"/>
      <c r="C9" s="163"/>
      <c r="D9" s="164"/>
      <c r="E9" s="75">
        <f>SUM(E6:E8)</f>
        <v>9200</v>
      </c>
      <c r="F9" s="83">
        <f>SUM(F6:F8)</f>
        <v>0</v>
      </c>
      <c r="G9" s="89">
        <f>SUM(E9:F9)</f>
        <v>9200</v>
      </c>
      <c r="H9" s="75">
        <f>SUM(H6:H8)</f>
        <v>7463.7</v>
      </c>
      <c r="I9" s="83">
        <f>SUM(I6:I8)</f>
        <v>0</v>
      </c>
      <c r="J9" s="89">
        <f>SUM(H9:I9)</f>
        <v>7463.7</v>
      </c>
    </row>
    <row r="10" spans="1:15" s="3" customFormat="1" ht="12.75" customHeight="1" x14ac:dyDescent="0.2">
      <c r="A10" s="6"/>
      <c r="B10" s="6"/>
      <c r="C10" s="6"/>
      <c r="D10" s="9"/>
      <c r="E10" s="25"/>
      <c r="F10" s="25"/>
      <c r="H10" s="25"/>
      <c r="I10" s="25"/>
    </row>
    <row r="11" spans="1:15" s="3" customFormat="1" ht="12.75" customHeight="1" x14ac:dyDescent="0.2">
      <c r="A11" s="8" t="s">
        <v>37</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42" t="s">
        <v>130</v>
      </c>
      <c r="B13" s="143"/>
      <c r="C13" s="143"/>
      <c r="D13" s="143"/>
      <c r="E13" s="143"/>
      <c r="F13" s="143"/>
      <c r="G13" s="144"/>
      <c r="H13" s="172" t="s">
        <v>131</v>
      </c>
      <c r="I13" s="172"/>
      <c r="J13" s="172"/>
      <c r="K13" s="2"/>
      <c r="L13" s="2"/>
      <c r="M13" s="2"/>
      <c r="N13" s="2"/>
      <c r="O13" s="2"/>
    </row>
    <row r="14" spans="1:15" ht="15" customHeight="1" x14ac:dyDescent="0.2">
      <c r="A14" s="182" t="s">
        <v>46</v>
      </c>
      <c r="B14" s="129" t="s">
        <v>164</v>
      </c>
      <c r="C14" s="130"/>
      <c r="D14" s="130"/>
      <c r="E14" s="130"/>
      <c r="F14" s="130"/>
      <c r="G14" s="131"/>
      <c r="H14" s="129" t="s">
        <v>165</v>
      </c>
      <c r="I14" s="130"/>
      <c r="J14" s="131"/>
    </row>
    <row r="15" spans="1:15" ht="24.75" customHeight="1" x14ac:dyDescent="0.2">
      <c r="A15" s="182"/>
      <c r="B15" s="135"/>
      <c r="C15" s="136"/>
      <c r="D15" s="136"/>
      <c r="E15" s="136"/>
      <c r="F15" s="136"/>
      <c r="G15" s="137"/>
      <c r="H15" s="135"/>
      <c r="I15" s="136"/>
      <c r="J15" s="137"/>
    </row>
    <row r="16" spans="1:15" ht="40.5" customHeight="1" x14ac:dyDescent="0.2">
      <c r="A16" s="102" t="s">
        <v>85</v>
      </c>
      <c r="B16" s="153" t="s">
        <v>166</v>
      </c>
      <c r="C16" s="154"/>
      <c r="D16" s="154"/>
      <c r="E16" s="154"/>
      <c r="F16" s="154"/>
      <c r="G16" s="155"/>
      <c r="H16" s="153" t="s">
        <v>183</v>
      </c>
      <c r="I16" s="154"/>
      <c r="J16" s="155"/>
    </row>
    <row r="17" spans="1:10" ht="54" customHeight="1" x14ac:dyDescent="0.2">
      <c r="A17" s="102" t="s">
        <v>48</v>
      </c>
      <c r="B17" s="153" t="s">
        <v>167</v>
      </c>
      <c r="C17" s="154"/>
      <c r="D17" s="154"/>
      <c r="E17" s="154"/>
      <c r="F17" s="154"/>
      <c r="G17" s="155"/>
      <c r="H17" s="153" t="s">
        <v>168</v>
      </c>
      <c r="I17" s="154"/>
      <c r="J17" s="155"/>
    </row>
    <row r="18" spans="1:10" ht="12.75" customHeight="1" x14ac:dyDescent="0.2"/>
    <row r="19" spans="1:10" ht="12.75" customHeight="1" x14ac:dyDescent="0.2"/>
    <row r="20" spans="1:10" ht="12.75" customHeight="1" x14ac:dyDescent="0.2"/>
    <row r="21" spans="1:10" ht="12.75" customHeight="1" x14ac:dyDescent="0.2"/>
    <row r="22" spans="1:10" ht="12.75" customHeight="1" x14ac:dyDescent="0.2"/>
    <row r="23" spans="1:10" ht="12.75" customHeight="1" x14ac:dyDescent="0.2"/>
    <row r="24" spans="1:10" ht="12.75" customHeight="1" x14ac:dyDescent="0.2"/>
    <row r="25" spans="1:10" ht="12.75" customHeight="1" x14ac:dyDescent="0.2"/>
    <row r="26" spans="1:10" ht="12.75" customHeight="1" x14ac:dyDescent="0.2"/>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sheetData>
  <sheetProtection algorithmName="SHA-512" hashValue="3LU7j8EqtMDUPc2MIqde07jBx9rLU5JcF4vmPWa4NxrP/OKn0vpBhsBfu2McuuhFWO+66Fs/6/yA2afF8n0NQw==" saltValue="qhiowDZTnWP328w/FQOheg==" spinCount="100000" sheet="1" objects="1" scenarios="1"/>
  <mergeCells count="20">
    <mergeCell ref="A14:A15"/>
    <mergeCell ref="B14:G15"/>
    <mergeCell ref="B16:G16"/>
    <mergeCell ref="B17:G17"/>
    <mergeCell ref="H16:J16"/>
    <mergeCell ref="H17:J17"/>
    <mergeCell ref="H14:J15"/>
    <mergeCell ref="A3:G3"/>
    <mergeCell ref="A13:G13"/>
    <mergeCell ref="H3:J3"/>
    <mergeCell ref="H4:I4"/>
    <mergeCell ref="J4:J5"/>
    <mergeCell ref="H13:J13"/>
    <mergeCell ref="A4:A5"/>
    <mergeCell ref="B4:B5"/>
    <mergeCell ref="C4:C5"/>
    <mergeCell ref="D4:D5"/>
    <mergeCell ref="E4:F4"/>
    <mergeCell ref="G4:G5"/>
    <mergeCell ref="A9:D9"/>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IZVRŠENJE PLANA INVESTICIJA I INVESTICIJSKOG ODRŽAVANJA ZA 2024.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23"/>
  <sheetViews>
    <sheetView zoomScaleNormal="100" workbookViewId="0">
      <selection activeCell="X9" sqref="X9"/>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3" width="11.42578125" style="2" customWidth="1"/>
    <col min="14" max="14" width="11.140625" style="2" customWidth="1"/>
    <col min="15" max="20" width="11.42578125" style="2" customWidth="1"/>
    <col min="21" max="21" width="9.140625" style="2"/>
    <col min="22" max="22" width="10" style="2" bestFit="1" customWidth="1"/>
    <col min="23" max="16384" width="9.140625" style="2"/>
  </cols>
  <sheetData>
    <row r="2" spans="1:22" s="16" customFormat="1" ht="20.100000000000001" customHeight="1" x14ac:dyDescent="0.2">
      <c r="A2" s="218" t="s">
        <v>23</v>
      </c>
      <c r="B2" s="218"/>
      <c r="C2" s="218"/>
      <c r="D2" s="218"/>
      <c r="E2" s="218"/>
      <c r="F2" s="218"/>
      <c r="G2" s="218"/>
      <c r="H2" s="218"/>
      <c r="I2" s="218"/>
      <c r="J2" s="218"/>
      <c r="K2" s="218"/>
      <c r="L2" s="218"/>
      <c r="M2" s="218"/>
      <c r="N2" s="218"/>
      <c r="O2" s="218"/>
      <c r="P2" s="218"/>
      <c r="Q2" s="218"/>
      <c r="R2" s="218"/>
      <c r="S2" s="218"/>
      <c r="T2" s="218"/>
    </row>
    <row r="3" spans="1:22" s="3" customFormat="1" ht="16.5" customHeight="1" x14ac:dyDescent="0.2">
      <c r="A3" s="12"/>
      <c r="B3" s="13"/>
      <c r="C3" s="2"/>
      <c r="D3" s="2"/>
      <c r="E3" s="2"/>
      <c r="F3" s="2"/>
      <c r="G3" s="2"/>
      <c r="H3" s="2"/>
      <c r="I3" s="2"/>
      <c r="J3" s="2"/>
      <c r="L3" s="2"/>
      <c r="M3" s="2"/>
      <c r="N3" s="2"/>
      <c r="O3" s="2"/>
      <c r="P3" s="2"/>
      <c r="Q3" s="2"/>
      <c r="R3" s="2"/>
      <c r="S3" s="2"/>
    </row>
    <row r="4" spans="1:22" s="3" customFormat="1" ht="20.100000000000001" customHeight="1" x14ac:dyDescent="0.2">
      <c r="A4" s="142" t="s">
        <v>130</v>
      </c>
      <c r="B4" s="143"/>
      <c r="C4" s="143"/>
      <c r="D4" s="143"/>
      <c r="E4" s="143"/>
      <c r="F4" s="143"/>
      <c r="G4" s="143"/>
      <c r="H4" s="143"/>
      <c r="I4" s="143"/>
      <c r="J4" s="143"/>
      <c r="K4" s="144"/>
      <c r="L4" s="225" t="s">
        <v>131</v>
      </c>
      <c r="M4" s="225"/>
      <c r="N4" s="225"/>
      <c r="O4" s="225"/>
      <c r="P4" s="225"/>
      <c r="Q4" s="225"/>
      <c r="R4" s="225"/>
      <c r="S4" s="225"/>
      <c r="T4" s="225"/>
    </row>
    <row r="5" spans="1:22" s="3" customFormat="1" ht="20.100000000000001" customHeight="1" x14ac:dyDescent="0.2">
      <c r="A5" s="221" t="s">
        <v>14</v>
      </c>
      <c r="B5" s="223" t="s">
        <v>21</v>
      </c>
      <c r="C5" s="188" t="s">
        <v>13</v>
      </c>
      <c r="D5" s="220"/>
      <c r="E5" s="220"/>
      <c r="F5" s="220"/>
      <c r="G5" s="220"/>
      <c r="H5" s="220"/>
      <c r="I5" s="220"/>
      <c r="J5" s="189"/>
      <c r="K5" s="190" t="s">
        <v>92</v>
      </c>
      <c r="L5" s="188" t="s">
        <v>13</v>
      </c>
      <c r="M5" s="220"/>
      <c r="N5" s="220"/>
      <c r="O5" s="220"/>
      <c r="P5" s="220"/>
      <c r="Q5" s="220"/>
      <c r="R5" s="220"/>
      <c r="S5" s="189"/>
      <c r="T5" s="190" t="s">
        <v>92</v>
      </c>
    </row>
    <row r="6" spans="1:22" s="3" customFormat="1" ht="70.5" customHeight="1" x14ac:dyDescent="0.2">
      <c r="A6" s="222"/>
      <c r="B6" s="224"/>
      <c r="C6" s="30" t="s">
        <v>112</v>
      </c>
      <c r="D6" s="17" t="s">
        <v>113</v>
      </c>
      <c r="E6" s="17" t="s">
        <v>114</v>
      </c>
      <c r="F6" s="17" t="s">
        <v>62</v>
      </c>
      <c r="G6" s="17" t="s">
        <v>58</v>
      </c>
      <c r="H6" s="17" t="s">
        <v>63</v>
      </c>
      <c r="I6" s="17" t="s">
        <v>64</v>
      </c>
      <c r="J6" s="22" t="s">
        <v>93</v>
      </c>
      <c r="K6" s="191"/>
      <c r="L6" s="30" t="s">
        <v>112</v>
      </c>
      <c r="M6" s="17" t="s">
        <v>113</v>
      </c>
      <c r="N6" s="17" t="s">
        <v>114</v>
      </c>
      <c r="O6" s="17" t="s">
        <v>62</v>
      </c>
      <c r="P6" s="17" t="s">
        <v>58</v>
      </c>
      <c r="Q6" s="17" t="s">
        <v>63</v>
      </c>
      <c r="R6" s="17" t="s">
        <v>64</v>
      </c>
      <c r="S6" s="22" t="s">
        <v>93</v>
      </c>
      <c r="T6" s="191"/>
    </row>
    <row r="7" spans="1:22" s="3" customFormat="1" ht="24.95" customHeight="1" x14ac:dyDescent="0.2">
      <c r="A7" s="50" t="s">
        <v>7</v>
      </c>
      <c r="B7" s="63" t="s">
        <v>11</v>
      </c>
      <c r="C7" s="31">
        <f>'1. GOSPODARENJE OTPADOM'!E18</f>
        <v>63422</v>
      </c>
      <c r="D7" s="32" t="s">
        <v>26</v>
      </c>
      <c r="E7" s="32" t="s">
        <v>26</v>
      </c>
      <c r="F7" s="39">
        <f>'1. GOSPODARENJE OTPADOM'!F18</f>
        <v>4708</v>
      </c>
      <c r="G7" s="39">
        <f>'1. GOSPODARENJE OTPADOM'!G18</f>
        <v>0</v>
      </c>
      <c r="H7" s="39">
        <f>'1. GOSPODARENJE OTPADOM'!H18</f>
        <v>290000</v>
      </c>
      <c r="I7" s="36">
        <f>'1. GOSPODARENJE OTPADOM'!I18</f>
        <v>0</v>
      </c>
      <c r="J7" s="33" t="s">
        <v>26</v>
      </c>
      <c r="K7" s="69">
        <f t="shared" ref="K7:K12" si="0">SUM(C7:J7)</f>
        <v>358130</v>
      </c>
      <c r="L7" s="31">
        <f>'1. GOSPODARENJE OTPADOM'!K18</f>
        <v>61822.18</v>
      </c>
      <c r="M7" s="32" t="s">
        <v>26</v>
      </c>
      <c r="N7" s="32" t="s">
        <v>26</v>
      </c>
      <c r="O7" s="39">
        <f>'1. GOSPODARENJE OTPADOM'!L18</f>
        <v>1908</v>
      </c>
      <c r="P7" s="39">
        <f>'1. GOSPODARENJE OTPADOM'!M18</f>
        <v>0</v>
      </c>
      <c r="Q7" s="39">
        <f>'1. GOSPODARENJE OTPADOM'!N18</f>
        <v>190280</v>
      </c>
      <c r="R7" s="36">
        <f>'1. GOSPODARENJE OTPADOM'!O18</f>
        <v>0</v>
      </c>
      <c r="S7" s="33" t="s">
        <v>26</v>
      </c>
      <c r="T7" s="69">
        <f t="shared" ref="T7:T12" si="1">SUM(L7:S7)</f>
        <v>254010.18</v>
      </c>
    </row>
    <row r="8" spans="1:22" s="3" customFormat="1" ht="24.95" customHeight="1" x14ac:dyDescent="0.2">
      <c r="A8" s="50" t="s">
        <v>8</v>
      </c>
      <c r="B8" s="63" t="s">
        <v>5</v>
      </c>
      <c r="C8" s="40" t="s">
        <v>26</v>
      </c>
      <c r="D8" s="39">
        <f>'2. GROBLJA GRADA POŽEGE'!E10</f>
        <v>33500</v>
      </c>
      <c r="E8" s="32" t="s">
        <v>26</v>
      </c>
      <c r="F8" s="32" t="s">
        <v>26</v>
      </c>
      <c r="G8" s="32" t="s">
        <v>26</v>
      </c>
      <c r="H8" s="39">
        <f>'2. GROBLJA GRADA POŽEGE'!F10</f>
        <v>87000</v>
      </c>
      <c r="I8" s="32" t="s">
        <v>26</v>
      </c>
      <c r="J8" s="33" t="s">
        <v>26</v>
      </c>
      <c r="K8" s="69">
        <f>SUM(C8:J8)</f>
        <v>120500</v>
      </c>
      <c r="L8" s="40" t="s">
        <v>26</v>
      </c>
      <c r="M8" s="39">
        <f>'2. GROBLJA GRADA POŽEGE'!H10</f>
        <v>31535.439999999999</v>
      </c>
      <c r="N8" s="32" t="s">
        <v>26</v>
      </c>
      <c r="O8" s="32" t="s">
        <v>26</v>
      </c>
      <c r="P8" s="32" t="s">
        <v>26</v>
      </c>
      <c r="Q8" s="39">
        <f>'2. GROBLJA GRADA POŽEGE'!I10</f>
        <v>87000</v>
      </c>
      <c r="R8" s="32" t="s">
        <v>26</v>
      </c>
      <c r="S8" s="33" t="s">
        <v>26</v>
      </c>
      <c r="T8" s="69">
        <f t="shared" si="1"/>
        <v>118535.44</v>
      </c>
    </row>
    <row r="9" spans="1:22" s="3" customFormat="1" ht="24.95" customHeight="1" x14ac:dyDescent="0.2">
      <c r="A9" s="50" t="s">
        <v>0</v>
      </c>
      <c r="B9" s="63" t="s">
        <v>6</v>
      </c>
      <c r="C9" s="40" t="s">
        <v>26</v>
      </c>
      <c r="D9" s="36" t="s">
        <v>26</v>
      </c>
      <c r="E9" s="32">
        <f>'3. GRIJANJE STAMBENIH ZGRADA'!E8</f>
        <v>7370</v>
      </c>
      <c r="F9" s="32" t="s">
        <v>26</v>
      </c>
      <c r="G9" s="36" t="s">
        <v>26</v>
      </c>
      <c r="H9" s="36" t="s">
        <v>26</v>
      </c>
      <c r="I9" s="36" t="s">
        <v>26</v>
      </c>
      <c r="J9" s="33">
        <f>'3. GRIJANJE STAMBENIH ZGRADA'!F8</f>
        <v>0</v>
      </c>
      <c r="K9" s="69">
        <f t="shared" si="0"/>
        <v>7370</v>
      </c>
      <c r="L9" s="40" t="s">
        <v>26</v>
      </c>
      <c r="M9" s="36" t="s">
        <v>26</v>
      </c>
      <c r="N9" s="32">
        <f>'3. GRIJANJE STAMBENIH ZGRADA'!H8</f>
        <v>7200.83</v>
      </c>
      <c r="O9" s="32" t="s">
        <v>26</v>
      </c>
      <c r="P9" s="36" t="s">
        <v>26</v>
      </c>
      <c r="Q9" s="36" t="s">
        <v>26</v>
      </c>
      <c r="R9" s="36" t="s">
        <v>26</v>
      </c>
      <c r="S9" s="33">
        <f>'3. GRIJANJE STAMBENIH ZGRADA'!I8</f>
        <v>0</v>
      </c>
      <c r="T9" s="69">
        <f t="shared" si="1"/>
        <v>7200.83</v>
      </c>
      <c r="V9" s="7"/>
    </row>
    <row r="10" spans="1:22" s="3" customFormat="1" ht="24.95" customHeight="1" x14ac:dyDescent="0.2">
      <c r="A10" s="50" t="s">
        <v>1</v>
      </c>
      <c r="B10" s="63" t="s">
        <v>10</v>
      </c>
      <c r="C10" s="40" t="s">
        <v>26</v>
      </c>
      <c r="D10" s="36" t="s">
        <v>26</v>
      </c>
      <c r="E10" s="36">
        <f>'4. SLUŽBA NAPLATE PARKIRANJA'!E10</f>
        <v>14130</v>
      </c>
      <c r="F10" s="32" t="s">
        <v>26</v>
      </c>
      <c r="G10" s="36" t="s">
        <v>26</v>
      </c>
      <c r="H10" s="32" t="s">
        <v>26</v>
      </c>
      <c r="I10" s="36" t="s">
        <v>26</v>
      </c>
      <c r="J10" s="33">
        <f>'4. SLUŽBA NAPLATE PARKIRANJA'!F10</f>
        <v>0</v>
      </c>
      <c r="K10" s="69">
        <f t="shared" si="0"/>
        <v>14130</v>
      </c>
      <c r="L10" s="40" t="s">
        <v>26</v>
      </c>
      <c r="M10" s="36" t="s">
        <v>26</v>
      </c>
      <c r="N10" s="36">
        <f>'4. SLUŽBA NAPLATE PARKIRANJA'!H10</f>
        <v>12713.14</v>
      </c>
      <c r="O10" s="32" t="s">
        <v>26</v>
      </c>
      <c r="P10" s="36" t="s">
        <v>26</v>
      </c>
      <c r="Q10" s="32" t="s">
        <v>26</v>
      </c>
      <c r="R10" s="36" t="s">
        <v>26</v>
      </c>
      <c r="S10" s="33">
        <f>'4. SLUŽBA NAPLATE PARKIRANJA'!I10</f>
        <v>0</v>
      </c>
      <c r="T10" s="69">
        <f t="shared" si="1"/>
        <v>12713.14</v>
      </c>
      <c r="V10" s="7"/>
    </row>
    <row r="11" spans="1:22" s="3" customFormat="1" ht="24.95" customHeight="1" x14ac:dyDescent="0.2">
      <c r="A11" s="50" t="s">
        <v>2</v>
      </c>
      <c r="B11" s="63" t="s">
        <v>9</v>
      </c>
      <c r="C11" s="40" t="s">
        <v>26</v>
      </c>
      <c r="D11" s="36" t="s">
        <v>26</v>
      </c>
      <c r="E11" s="35">
        <f>'5. TRŽNICA'!E9</f>
        <v>1200</v>
      </c>
      <c r="F11" s="32" t="s">
        <v>26</v>
      </c>
      <c r="G11" s="36" t="s">
        <v>26</v>
      </c>
      <c r="H11" s="32" t="s">
        <v>26</v>
      </c>
      <c r="I11" s="36" t="s">
        <v>26</v>
      </c>
      <c r="J11" s="33">
        <f>'5. TRŽNICA'!F9</f>
        <v>720600</v>
      </c>
      <c r="K11" s="69">
        <f t="shared" si="0"/>
        <v>721800</v>
      </c>
      <c r="L11" s="40" t="s">
        <v>26</v>
      </c>
      <c r="M11" s="36" t="s">
        <v>26</v>
      </c>
      <c r="N11" s="35">
        <f>'5. TRŽNICA'!H9</f>
        <v>633.35</v>
      </c>
      <c r="O11" s="32" t="s">
        <v>26</v>
      </c>
      <c r="P11" s="36" t="s">
        <v>26</v>
      </c>
      <c r="Q11" s="32" t="s">
        <v>26</v>
      </c>
      <c r="R11" s="36" t="s">
        <v>26</v>
      </c>
      <c r="S11" s="33">
        <f>'5. TRŽNICA'!I9</f>
        <v>600888.18999999994</v>
      </c>
      <c r="T11" s="69">
        <f t="shared" si="1"/>
        <v>601521.54</v>
      </c>
    </row>
    <row r="12" spans="1:22" s="3" customFormat="1" ht="24.95" customHeight="1" x14ac:dyDescent="0.2">
      <c r="A12" s="50" t="s">
        <v>3</v>
      </c>
      <c r="B12" s="63" t="s">
        <v>4</v>
      </c>
      <c r="C12" s="40" t="s">
        <v>26</v>
      </c>
      <c r="D12" s="36" t="s">
        <v>26</v>
      </c>
      <c r="E12" s="39">
        <f>'6. OBJEKTI ZAJEDNIČKIH POTREBA'!E9</f>
        <v>9200</v>
      </c>
      <c r="F12" s="32" t="s">
        <v>26</v>
      </c>
      <c r="G12" s="36" t="s">
        <v>26</v>
      </c>
      <c r="H12" s="32" t="s">
        <v>26</v>
      </c>
      <c r="I12" s="36" t="s">
        <v>26</v>
      </c>
      <c r="J12" s="33">
        <f>'6. OBJEKTI ZAJEDNIČKIH POTREBA'!F9</f>
        <v>0</v>
      </c>
      <c r="K12" s="69">
        <f t="shared" si="0"/>
        <v>9200</v>
      </c>
      <c r="L12" s="40" t="s">
        <v>26</v>
      </c>
      <c r="M12" s="36" t="s">
        <v>26</v>
      </c>
      <c r="N12" s="39">
        <f>'6. OBJEKTI ZAJEDNIČKIH POTREBA'!H9</f>
        <v>7463.7</v>
      </c>
      <c r="O12" s="32" t="s">
        <v>26</v>
      </c>
      <c r="P12" s="36" t="s">
        <v>26</v>
      </c>
      <c r="Q12" s="32" t="s">
        <v>26</v>
      </c>
      <c r="R12" s="36" t="s">
        <v>26</v>
      </c>
      <c r="S12" s="33">
        <f>'6. OBJEKTI ZAJEDNIČKIH POTREBA'!I9</f>
        <v>0</v>
      </c>
      <c r="T12" s="69">
        <f t="shared" si="1"/>
        <v>7463.7</v>
      </c>
    </row>
    <row r="13" spans="1:22" s="3" customFormat="1" ht="24.95" customHeight="1" x14ac:dyDescent="0.2">
      <c r="A13" s="162" t="s">
        <v>65</v>
      </c>
      <c r="B13" s="164"/>
      <c r="C13" s="74">
        <f>C7</f>
        <v>63422</v>
      </c>
      <c r="D13" s="75">
        <f>D8</f>
        <v>33500</v>
      </c>
      <c r="E13" s="75">
        <f>E9+E10+E11+E12</f>
        <v>31900</v>
      </c>
      <c r="F13" s="75">
        <f>F7</f>
        <v>4708</v>
      </c>
      <c r="G13" s="75">
        <f>G7</f>
        <v>0</v>
      </c>
      <c r="H13" s="75">
        <f>H7+H8</f>
        <v>377000</v>
      </c>
      <c r="I13" s="75">
        <f>I7</f>
        <v>0</v>
      </c>
      <c r="J13" s="83">
        <f>SUM(J9:J12)</f>
        <v>720600</v>
      </c>
      <c r="K13" s="81">
        <f>SUM(K7:K12)</f>
        <v>1231130</v>
      </c>
      <c r="L13" s="74">
        <f>L7</f>
        <v>61822.18</v>
      </c>
      <c r="M13" s="75">
        <f>M8</f>
        <v>31535.439999999999</v>
      </c>
      <c r="N13" s="75">
        <f>N9+N10+N11+N12</f>
        <v>28011.02</v>
      </c>
      <c r="O13" s="75">
        <f>O7</f>
        <v>1908</v>
      </c>
      <c r="P13" s="75">
        <f>P7</f>
        <v>0</v>
      </c>
      <c r="Q13" s="75">
        <f>Q7+Q8</f>
        <v>277280</v>
      </c>
      <c r="R13" s="75">
        <f>R7</f>
        <v>0</v>
      </c>
      <c r="S13" s="83">
        <f>SUM(S9:S12)</f>
        <v>600888.18999999994</v>
      </c>
      <c r="T13" s="81">
        <f>SUM(T7:T12)</f>
        <v>1001444.83</v>
      </c>
      <c r="V13" s="26"/>
    </row>
    <row r="14" spans="1:22" s="3" customFormat="1" ht="12.75" customHeight="1" x14ac:dyDescent="0.2">
      <c r="A14" s="6"/>
      <c r="B14" s="6"/>
      <c r="C14" s="6"/>
      <c r="D14" s="6"/>
      <c r="E14" s="6"/>
      <c r="F14" s="6"/>
      <c r="G14" s="6"/>
      <c r="H14" s="6"/>
      <c r="I14" s="6"/>
      <c r="J14" s="25"/>
      <c r="L14" s="6"/>
      <c r="M14" s="6"/>
      <c r="N14" s="6"/>
      <c r="O14" s="6"/>
      <c r="P14" s="6"/>
      <c r="Q14" s="6"/>
      <c r="R14" s="6"/>
      <c r="S14" s="25"/>
    </row>
    <row r="15" spans="1:22" ht="27" customHeight="1" x14ac:dyDescent="0.2"/>
    <row r="16" spans="1:22" ht="18.75" customHeight="1" x14ac:dyDescent="0.2">
      <c r="A16" s="111" t="s">
        <v>169</v>
      </c>
      <c r="B16" s="28"/>
      <c r="I16" s="219"/>
      <c r="J16" s="219"/>
      <c r="K16" s="219"/>
      <c r="R16" s="219" t="s">
        <v>39</v>
      </c>
      <c r="S16" s="219"/>
      <c r="T16" s="219"/>
    </row>
    <row r="17" spans="6:20" ht="23.25" customHeight="1" x14ac:dyDescent="0.2">
      <c r="I17" s="110"/>
      <c r="J17" s="110"/>
      <c r="K17" s="110"/>
      <c r="R17" s="110"/>
      <c r="S17" s="110"/>
      <c r="T17" s="110"/>
    </row>
    <row r="18" spans="6:20" ht="18" x14ac:dyDescent="0.2">
      <c r="I18" s="219"/>
      <c r="J18" s="219"/>
      <c r="K18" s="219"/>
      <c r="R18" s="219" t="s">
        <v>17</v>
      </c>
      <c r="S18" s="219"/>
      <c r="T18" s="219"/>
    </row>
    <row r="23" spans="6:20" x14ac:dyDescent="0.2">
      <c r="F23" s="88"/>
      <c r="O23" s="88"/>
    </row>
  </sheetData>
  <sheetProtection algorithmName="SHA-512" hashValue="i6bannDUwmBVGeCIXDda2Dwgl2hdX6etZjyttllUDGztZ5DAQh6XBRUZp4NZ92VbgeAYwTTOiagMk+LJmEAS4A==" saltValue="ijtfWl7n9qdbPtPohMQ3ow==" spinCount="100000" sheet="1" objects="1" scenarios="1"/>
  <mergeCells count="14">
    <mergeCell ref="A4:K4"/>
    <mergeCell ref="A2:T2"/>
    <mergeCell ref="I18:K18"/>
    <mergeCell ref="I16:K16"/>
    <mergeCell ref="C5:J5"/>
    <mergeCell ref="K5:K6"/>
    <mergeCell ref="A5:A6"/>
    <mergeCell ref="B5:B6"/>
    <mergeCell ref="A13:B13"/>
    <mergeCell ref="L4:T4"/>
    <mergeCell ref="L5:S5"/>
    <mergeCell ref="T5:T6"/>
    <mergeCell ref="R16:T16"/>
    <mergeCell ref="R18:T18"/>
  </mergeCells>
  <pageMargins left="0.51181102362204722" right="0.31496062992125984" top="0.55118110236220474" bottom="0.15748031496062992" header="0.31496062992125984" footer="0.31496062992125984"/>
  <pageSetup paperSize="9" scale="60" orientation="landscape" r:id="rId1"/>
  <headerFooter>
    <oddHeader>&amp;CKOMUNALAC POŽEGA d.o.o. - IZVRŠENJE PLANA INVESTICIJA I INVESTICIJSKOG ODRŽAVANJA ZA 2024.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2025-05-15T10:03:02Z</cp:lastPrinted>
  <dcterms:created xsi:type="dcterms:W3CDTF">1998-03-23T19:37:02Z</dcterms:created>
  <dcterms:modified xsi:type="dcterms:W3CDTF">2025-05-15T10:11:20Z</dcterms:modified>
</cp:coreProperties>
</file>