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Q:\RAZVOJ\DOKUMENTI\KOMUNALAC POŽEGA D.O.O\GODIŠNJA IZVJEŠĆA\2025\ZA OBJAVU\"/>
    </mc:Choice>
  </mc:AlternateContent>
  <xr:revisionPtr revIDLastSave="0" documentId="13_ncr:1_{E77D5E52-E077-44D5-817E-8C61F7188877}" xr6:coauthVersionLast="47" xr6:coauthVersionMax="47" xr10:uidLastSave="{00000000-0000-0000-0000-000000000000}"/>
  <bookViews>
    <workbookView xWindow="-120" yWindow="-120" windowWidth="29040" windowHeight="15840" tabRatio="795" xr2:uid="{00000000-000D-0000-FFFF-FFFF00000000}"/>
  </bookViews>
  <sheets>
    <sheet name="NASLOVNA" sheetId="16" r:id="rId1"/>
    <sheet name="1. GOSPODARENJE OTPADOM" sheetId="15" r:id="rId2"/>
    <sheet name="2. GROBLJA GRADA POŽEGE" sheetId="10" r:id="rId3"/>
    <sheet name="3. GRIJANJE STAMBENIH ZGRADA" sheetId="11" r:id="rId4"/>
    <sheet name="4. SLUŽBA NAPLATE PARKIRANJA" sheetId="12" r:id="rId5"/>
    <sheet name="5. TRŽNICA" sheetId="13" r:id="rId6"/>
    <sheet name="6. OBJEKTI ZAJEDNIČKIH POTREBA" sheetId="14" r:id="rId7"/>
    <sheet name="REKAPITULACIJA" sheetId="47" r:id="rId8"/>
  </sheets>
  <calcPr calcId="191029"/>
</workbook>
</file>

<file path=xl/calcChain.xml><?xml version="1.0" encoding="utf-8"?>
<calcChain xmlns="http://schemas.openxmlformats.org/spreadsheetml/2006/main">
  <c r="J6" i="13" l="1"/>
  <c r="H6" i="12"/>
  <c r="J6" i="12" l="1"/>
  <c r="K13" i="47"/>
  <c r="J13" i="47"/>
  <c r="I13" i="47"/>
  <c r="H13" i="47"/>
  <c r="G13" i="47"/>
  <c r="F13" i="47"/>
  <c r="E13" i="47"/>
  <c r="D13" i="47"/>
  <c r="C13" i="47"/>
  <c r="J13" i="10"/>
  <c r="H9" i="10"/>
  <c r="H6" i="10"/>
  <c r="J6" i="10"/>
  <c r="H15" i="10"/>
  <c r="F6" i="13" l="1"/>
  <c r="G6" i="13" s="1"/>
  <c r="H8" i="12"/>
  <c r="H14" i="10" l="1"/>
  <c r="H12" i="10"/>
  <c r="J12" i="10" s="1"/>
  <c r="H11" i="10"/>
  <c r="H10" i="10"/>
  <c r="H8" i="10"/>
  <c r="H7" i="10"/>
  <c r="K9" i="15" l="1"/>
  <c r="L9" i="15"/>
  <c r="L8" i="15"/>
  <c r="K8" i="15"/>
  <c r="P13" i="47" l="1"/>
  <c r="Q13" i="47"/>
  <c r="E12" i="47"/>
  <c r="J11" i="47"/>
  <c r="E11" i="47"/>
  <c r="N10" i="47"/>
  <c r="J8" i="12"/>
  <c r="J7" i="12"/>
  <c r="G8" i="12"/>
  <c r="G7" i="12"/>
  <c r="G6" i="12"/>
  <c r="H9" i="12"/>
  <c r="J9" i="12" s="1"/>
  <c r="G9" i="12"/>
  <c r="F9" i="12"/>
  <c r="E9" i="12"/>
  <c r="E10" i="47"/>
  <c r="N9" i="47"/>
  <c r="E9" i="47"/>
  <c r="N8" i="47"/>
  <c r="K8" i="47"/>
  <c r="J15" i="10"/>
  <c r="J14" i="10"/>
  <c r="J11" i="10"/>
  <c r="J10" i="10"/>
  <c r="J9" i="10"/>
  <c r="J8" i="10"/>
  <c r="J7" i="10"/>
  <c r="I16" i="10"/>
  <c r="H16" i="10"/>
  <c r="M8" i="47" s="1"/>
  <c r="M13" i="47" s="1"/>
  <c r="G16" i="10"/>
  <c r="F16" i="10"/>
  <c r="E16" i="10"/>
  <c r="R7" i="47"/>
  <c r="R13" i="47" s="1"/>
  <c r="Q7" i="47"/>
  <c r="P7" i="47"/>
  <c r="O16" i="15"/>
  <c r="N16" i="15"/>
  <c r="M16" i="15"/>
  <c r="L16" i="15"/>
  <c r="O7" i="47" s="1"/>
  <c r="O13" i="47" s="1"/>
  <c r="K16" i="15"/>
  <c r="L7" i="47" s="1"/>
  <c r="P15" i="15"/>
  <c r="P14" i="15"/>
  <c r="P13" i="15"/>
  <c r="P12" i="15"/>
  <c r="P11" i="15"/>
  <c r="P10" i="15"/>
  <c r="P9" i="15"/>
  <c r="P8" i="15"/>
  <c r="P7" i="15"/>
  <c r="P6" i="15"/>
  <c r="I16" i="15"/>
  <c r="H16" i="15"/>
  <c r="G16" i="15"/>
  <c r="F16" i="15"/>
  <c r="F7" i="47" s="1"/>
  <c r="E16" i="15"/>
  <c r="I7" i="47"/>
  <c r="H7" i="47"/>
  <c r="G7" i="47"/>
  <c r="E8" i="47"/>
  <c r="D8" i="47"/>
  <c r="C7" i="47"/>
  <c r="J8" i="14"/>
  <c r="I9" i="14"/>
  <c r="J7" i="14"/>
  <c r="H9" i="14"/>
  <c r="J9" i="14" s="1"/>
  <c r="F15" i="13"/>
  <c r="G7" i="13"/>
  <c r="G8" i="13"/>
  <c r="G9" i="13"/>
  <c r="G10" i="13"/>
  <c r="G11" i="13"/>
  <c r="G12" i="13"/>
  <c r="G13" i="13"/>
  <c r="G14" i="13"/>
  <c r="E15" i="13"/>
  <c r="G15" i="13" s="1"/>
  <c r="H15" i="13"/>
  <c r="N11" i="47" s="1"/>
  <c r="J14" i="13"/>
  <c r="J13" i="13"/>
  <c r="J12" i="13"/>
  <c r="J11" i="13"/>
  <c r="J10" i="13"/>
  <c r="J9" i="13"/>
  <c r="J8" i="13"/>
  <c r="J7" i="13"/>
  <c r="I15" i="13"/>
  <c r="S11" i="47" s="1"/>
  <c r="S13" i="47" s="1"/>
  <c r="I9" i="12"/>
  <c r="I7" i="11"/>
  <c r="H7" i="11"/>
  <c r="J7" i="11" s="1"/>
  <c r="J6" i="11"/>
  <c r="T10" i="47" l="1"/>
  <c r="N13" i="47"/>
  <c r="N12" i="47"/>
  <c r="T12" i="47" s="1"/>
  <c r="T11" i="47"/>
  <c r="T8" i="47"/>
  <c r="P16" i="15"/>
  <c r="T7" i="47"/>
  <c r="L13" i="47"/>
  <c r="T9" i="47"/>
  <c r="J16" i="10"/>
  <c r="J6" i="14"/>
  <c r="J15" i="13"/>
  <c r="T13" i="47" l="1"/>
  <c r="F9" i="14"/>
  <c r="E15" i="15"/>
  <c r="J15" i="15"/>
  <c r="G7" i="14"/>
  <c r="E6" i="14"/>
  <c r="E9" i="14" s="1"/>
  <c r="F7" i="11"/>
  <c r="E6" i="11"/>
  <c r="E7" i="11" s="1"/>
  <c r="G7" i="11" s="1"/>
  <c r="E8" i="12"/>
  <c r="E15" i="10"/>
  <c r="G15" i="10" s="1"/>
  <c r="G14" i="10"/>
  <c r="G13" i="10"/>
  <c r="E12" i="10"/>
  <c r="G12" i="10" s="1"/>
  <c r="E11" i="10"/>
  <c r="G11" i="10" s="1"/>
  <c r="E10" i="10"/>
  <c r="G10" i="10" s="1"/>
  <c r="E9" i="10"/>
  <c r="G9" i="10" s="1"/>
  <c r="G8" i="10"/>
  <c r="G7" i="10"/>
  <c r="E6" i="10"/>
  <c r="G6" i="10" s="1"/>
  <c r="G9" i="14" l="1"/>
  <c r="G6" i="11"/>
  <c r="G6" i="14"/>
  <c r="J14" i="15" l="1"/>
  <c r="J13" i="15"/>
  <c r="J12" i="15"/>
  <c r="J11" i="15"/>
  <c r="J10" i="15"/>
  <c r="J9" i="15"/>
  <c r="F8" i="15"/>
  <c r="E8" i="15"/>
  <c r="J7" i="15"/>
  <c r="J6" i="15"/>
  <c r="J16" i="15" s="1"/>
  <c r="K9" i="47" l="1"/>
  <c r="K12" i="47"/>
  <c r="K11" i="47"/>
  <c r="K10" i="47"/>
  <c r="K7" i="47" l="1"/>
</calcChain>
</file>

<file path=xl/sharedStrings.xml><?xml version="1.0" encoding="utf-8"?>
<sst xmlns="http://schemas.openxmlformats.org/spreadsheetml/2006/main" count="500" uniqueCount="225">
  <si>
    <t>3.</t>
  </si>
  <si>
    <t>4.</t>
  </si>
  <si>
    <t>5.</t>
  </si>
  <si>
    <t>6.</t>
  </si>
  <si>
    <t>OBJEKTI ZAJEDNIČKIH POTREBA</t>
  </si>
  <si>
    <t>GROBLJA GRADA POŽEGE</t>
  </si>
  <si>
    <t>GRIJANJE STAMBENIH ZGRADA</t>
  </si>
  <si>
    <t>1.</t>
  </si>
  <si>
    <t>2.</t>
  </si>
  <si>
    <t>TRŽNICA</t>
  </si>
  <si>
    <t>SLUŽBA NAPLATE PARKIRANJA</t>
  </si>
  <si>
    <t>GOSPODARENJE OTPADOM</t>
  </si>
  <si>
    <t>7.</t>
  </si>
  <si>
    <t>PLANIRANI IZVORI FINANCIRANJA</t>
  </si>
  <si>
    <t>POZ.</t>
  </si>
  <si>
    <t>9.</t>
  </si>
  <si>
    <t>8.</t>
  </si>
  <si>
    <t>PLANIRANE INVESTICIJE</t>
  </si>
  <si>
    <t>ROK PROVEDBE</t>
  </si>
  <si>
    <t>MJERE I CILJEVI</t>
  </si>
  <si>
    <t>PODRUČJE INVESTIRANJA</t>
  </si>
  <si>
    <t>IZVORI FINACIRANJA</t>
  </si>
  <si>
    <t>R E K A P I T U L A C I J A</t>
  </si>
  <si>
    <t>Radovi na odlagalištu Vinogradine</t>
  </si>
  <si>
    <t>Izgradnja sustava za otplinjavanje, obodnih nasipa i privremenih prometnica na tijelu odlagališta s ciljem pravilnog postupanja s otpadom i zaštite okoliša</t>
  </si>
  <si>
    <t>-</t>
  </si>
  <si>
    <t>Geodetski snimak odlagališta i izračun volumena odloženog otpada s ciljem informiranja FZOEU o preostalom kapacitetu odlagališta</t>
  </si>
  <si>
    <t>Ad 1</t>
  </si>
  <si>
    <t>Ad 2</t>
  </si>
  <si>
    <t>Ad 3</t>
  </si>
  <si>
    <t>Ad 4</t>
  </si>
  <si>
    <t>Usluge prema obvezama ugovora o sanaciji odlagališta</t>
  </si>
  <si>
    <t>OBRAZLOŽENJE:</t>
  </si>
  <si>
    <t>Ad 5-9</t>
  </si>
  <si>
    <t>Održavanje parkirnih automata</t>
  </si>
  <si>
    <t>Održavanje terenske elektronske opreme kontrolora naplate parkiranja</t>
  </si>
  <si>
    <t>Zamjena oštećenih elektronskih i mehaničkih dijelova parkirnih automata s ciljem funkcionalnosti i kontinuiteta u obavljanju poslova naplate parkiranja</t>
  </si>
  <si>
    <t>Zamjena oštećene prometne signalizacije</t>
  </si>
  <si>
    <t>Zamjena oštećenih prometnih znakova i ugradnja novih stupova za prometne znakove s ciljem sigurnosti prometa i prometa u mirovanju</t>
  </si>
  <si>
    <t>Popravci postojećih prijenosnih terminala i pisača i nabava novih s ciljem funkcionalnosti i kontinuiteta u obavljanju poslova naplate parkiranja te modernizacije službe</t>
  </si>
  <si>
    <t>Ad 1.</t>
  </si>
  <si>
    <t>Ad. 2.</t>
  </si>
  <si>
    <t>Ad 3.</t>
  </si>
  <si>
    <t xml:space="preserve">Ad 1. </t>
  </si>
  <si>
    <t>Radovi na Groblju sv.Ilije</t>
  </si>
  <si>
    <t>Radovi na Groblju sv.Elizabete</t>
  </si>
  <si>
    <t>Radovi na Groblju Jagodnjak</t>
  </si>
  <si>
    <t>Radovi na Groblju Krista Kralja</t>
  </si>
  <si>
    <t>Radovi na groblju u Mihaljevcima i Novim Mihaljevcima</t>
  </si>
  <si>
    <t>Radovi na groblju u Vidovcima</t>
  </si>
  <si>
    <t>Radovi na groblju u Dervišagi</t>
  </si>
  <si>
    <t>Radovi na groblju u Novom Selu</t>
  </si>
  <si>
    <t>Radovi na groblju u Štitnjaku</t>
  </si>
  <si>
    <t>Provedba programa promidžbe gradske tržnice</t>
  </si>
  <si>
    <t>Zbog dugogodišnje uporabe, izloženosti vremenskim uvjetima koji se kreću od iznimno visokih do niskih temperatura, utjecaja vlage u zraku, kiša i pljuskova, parkirni automati izloženi su velikim vremenskim oscilacijama te podliježu kvarovima mehaničkih dijelova i pregorijevanju elektronskih komponenti. S obzirom na to da nije moguće predvidjeti kada će se ti kvarovi dogoditi, isti se otklanjaju tijekom cijele godine po potrebi. Za nabavu elektronskih i mehaničkih dijelova parkirnih automata s ciljem kontinuiranog funkcioniranja službe naplate parkiranja, postupci jednostavnih nabava provodit će se prema potrebama. Iznos planiranih sredstava određen je iskustveno prema podacima iz prethodnog razdoblja, a financirat će se vlastitim sredstvima društva.</t>
  </si>
  <si>
    <t>Terenska oprema kontrolora naplate parkiranja također je izložena vremenskim uvjetima zbog čega dolazi do kvarova i potrebe popravka ili nabave novih prijenosnih terminala i pisača. Kvar terminala i pisača ne može se predvidjeti tako da se popravci i nabava novih obavljaju po potrebi tijekom cijele godine. Pri nabavi novih uređaja vodi se računa o modernizaciji službe. Za nabavu rezervnih dijelova kao i nabavu novih terminala i pisača planira se pokretanje jednostavnih postupaka nabave. Planirana sredstva određena su prema podacima utrošenih sredstava iz prethodnih razdoblja, a financirat će se vlastitim sredstvima društva.</t>
  </si>
  <si>
    <t>Glavni uzroci oštećenja vertikalne prometne signalizacije su udarci i lomljenje prometnih znakova i stupova raznim vozilima (automobili, kamioni, traktori…) te vandalizam. Popravci i zamjena prometne signalizacije obavljaju se tijekom cijele godine po potrebi s ciljem sigurnosti prometa i prometa u mirovanju. Za nabavu znakova i stupova obavit će se postupci jednostavnih nabava, a radove ugradnje obavljat će djelatnici Društva. Zamjena oštećene prometne signalizacije financirat će se vlastitim sredstvima Društva.</t>
  </si>
  <si>
    <t>SREDSTVA IZ CIJENE USLUGE</t>
  </si>
  <si>
    <t>FZOEU</t>
  </si>
  <si>
    <t xml:space="preserve"> EU FONDOVI </t>
  </si>
  <si>
    <t>PRORAČUN JLS</t>
  </si>
  <si>
    <t>SREDSTVA SUVLASNIKA SZ</t>
  </si>
  <si>
    <t>GROBLJANSKE NAKNADE</t>
  </si>
  <si>
    <t xml:space="preserve">KOMUNALAC POŽEGA                 (iz cijene usluge) </t>
  </si>
  <si>
    <t xml:space="preserve">KOMUNALAC POŽEGA                (iz grobljanskih naknada) </t>
  </si>
  <si>
    <t xml:space="preserve">KOMUNALAC POŽEGA                 (iz vlastitih sredstava) </t>
  </si>
  <si>
    <t xml:space="preserve">FZOEU </t>
  </si>
  <si>
    <t xml:space="preserve">PRORAČUN JLS </t>
  </si>
  <si>
    <t xml:space="preserve">SUVLASNICI SZ </t>
  </si>
  <si>
    <t>SVEUKUPNO (1.-6.):</t>
  </si>
  <si>
    <t xml:space="preserve">VLASTITA SREDSTVA </t>
  </si>
  <si>
    <t>OSTALI IZVORI FINANCIRANJA</t>
  </si>
  <si>
    <t>VLASTITA SREDSTVA</t>
  </si>
  <si>
    <t>UKUPNO PLANIRANE INVESTICIJE (1.):</t>
  </si>
  <si>
    <t>UKUPNO PLANIRANE INVESTICIJE (2.):</t>
  </si>
  <si>
    <t>UKUPNO PLANIRANE INVESTICIJE (3.):</t>
  </si>
  <si>
    <t>UKUPNO PLANIRANE INVESTICIJE (4.):</t>
  </si>
  <si>
    <t>UKUPNO PLANIRANE INVESTICIJE (5.):</t>
  </si>
  <si>
    <t>UKUPNO PLANIRANE INVESTICIJE  (6.):</t>
  </si>
  <si>
    <t>Dogradnja sustava za elektronsku evidenciju odvoza komunalnog otpada</t>
  </si>
  <si>
    <t>Sanacija grobljanskih objekata  (staza, ograda, uređaja), uređenje zelenih površina s ciljem održavanja, uljepšavanja i funkcioniranja groblja</t>
  </si>
  <si>
    <t>Manji popravci grobljanskih objekata (kapelice, staza, ograda, uređaja), uređenje zelenih površina s ciljem održavanja, uljepšavanja i funkcioniranja groblja</t>
  </si>
  <si>
    <t>Manji popravci grobljanskih objekata (kapelice, staza, ograda, uređaja) s ciljem održavanja i funkcioniranja groblja</t>
  </si>
  <si>
    <t>Manji popravci grobljanskih objekata (kapelica, staza, ograda, uređaja), uređenje zelenih površina s ciljem održavanja i boljeg funkcioniranja groblja</t>
  </si>
  <si>
    <t>Ad 2.</t>
  </si>
  <si>
    <t>Uređenje prostora za spremnike komunalnog otpada uz višestambene zgrade</t>
  </si>
  <si>
    <r>
      <t>UKUPNA VRIJEDNOST INVESTICIJE                /</t>
    </r>
    <r>
      <rPr>
        <b/>
        <sz val="10"/>
        <rFont val="Calibri"/>
        <family val="2"/>
        <charset val="238"/>
      </rPr>
      <t>€</t>
    </r>
    <r>
      <rPr>
        <b/>
        <sz val="10"/>
        <rFont val="Arial Narrow"/>
        <family val="2"/>
        <charset val="238"/>
      </rPr>
      <t>/</t>
    </r>
  </si>
  <si>
    <t>UKUPNA VRIJEDNOST INVESTICIJE                /€/</t>
  </si>
  <si>
    <r>
      <t>UKUPNA VRIJEDNOST INVESTICIJE                   /</t>
    </r>
    <r>
      <rPr>
        <b/>
        <sz val="10"/>
        <rFont val="Calibri"/>
        <family val="2"/>
        <charset val="238"/>
      </rPr>
      <t>€</t>
    </r>
    <r>
      <rPr>
        <b/>
        <sz val="10"/>
        <rFont val="Arial Narrow"/>
        <family val="2"/>
        <charset val="238"/>
      </rPr>
      <t>/</t>
    </r>
  </si>
  <si>
    <t>GRAD POŽEGA</t>
  </si>
  <si>
    <r>
      <t>UKUPNA VRIJEDNOST INVESTICIJE                  /</t>
    </r>
    <r>
      <rPr>
        <b/>
        <sz val="10"/>
        <rFont val="Calibri"/>
        <family val="2"/>
        <charset val="238"/>
      </rPr>
      <t>€</t>
    </r>
    <r>
      <rPr>
        <b/>
        <sz val="10"/>
        <rFont val="Arial Narrow"/>
        <family val="2"/>
        <charset val="238"/>
      </rPr>
      <t>/</t>
    </r>
  </si>
  <si>
    <t>Betoniranje podloge i izgradnja boksova za spremnike komunalnog otpada uz višestambene zgrade s ciljem kontroliranog odlaganja i zaštite okoliša</t>
  </si>
  <si>
    <t xml:space="preserve">Radovi investicijskog održavanja upravne zgrade, pratećih objekata i dvorišta u Vukovarskoj 8 </t>
  </si>
  <si>
    <t xml:space="preserve">Nabava novih uređaja za dogradnju i obnovu sustava videonadzora s ciljem poboljšanja kontrola u slučaju akcidenata i neovlaštenih ulaza te zaštite prostora u kojima se obavlja gospodarenje otpadom </t>
  </si>
  <si>
    <t>Ad 4.</t>
  </si>
  <si>
    <t>30.9.2025.</t>
  </si>
  <si>
    <t>31.1.2025.</t>
  </si>
  <si>
    <t>Izgradnja i opremanje reciklažnog dvorišta  građevnog otpada na odlagalištu Vinogradine</t>
  </si>
  <si>
    <t>Provedba projekta izgradnje i opremanja reciklažnog dvorišta građevnog otpada s ciljem obrade građevnog otpada i korištenja dobivenog građevnog materijala kao sekundarne sirovine</t>
  </si>
  <si>
    <t>Ishođenje dozvola za dodatne sadržaje na odlagalištu Vinogradine</t>
  </si>
  <si>
    <t>Provedba postupaka ishođenja dozvola (lokacijske, građevinske) s ciljem stvaranja preduvjeta za daljnje projektiranje dodatnih sadržaja na odlagalištu i ishođenje uporabnih dozvola</t>
  </si>
  <si>
    <t>Radovi na dogradnji sustava za elektronsku evidenciju odvoza komunalnog otpada s ciljem otklanjanja pogrešaka postojećeg sustava i ušteda</t>
  </si>
  <si>
    <t>31.12.2025.</t>
  </si>
  <si>
    <t>Provedba izobrazno-informativnih aktivnosti</t>
  </si>
  <si>
    <t xml:space="preserve">Izrada edukativnih i informativnih materijala i održavanje radionica koje potiču na odvojeno sakupljanje otpada s ciljem povećanja stope odvajanja i smanjenja otpada na odlagalištu </t>
  </si>
  <si>
    <t>Izgradnja kolumbarija, obnova videonadzora, zaštita kamenih površina ceremonijalnog prostora i centralnog križa, sadnja zelenila s ciljem bolje pristupačnosti grobnicama, funkcionalnosti, zaštite i uređenja groblja</t>
  </si>
  <si>
    <t>31.10.2025.</t>
  </si>
  <si>
    <t>1.10.2025.</t>
  </si>
  <si>
    <t xml:space="preserve">UKUPNA VRIJEDNOST INVESTICIJE      </t>
  </si>
  <si>
    <t>/€/</t>
  </si>
  <si>
    <t>Provedba postupaka nabave za usluge pregleda i  popravaka u kotlovnicama, ispitivanja ispravnosti i mjerenja emisija štetnih plinova s ciljem održavanja  funkcionalnosti kotlovnica i zaštite okoliša</t>
  </si>
  <si>
    <t>10.</t>
  </si>
  <si>
    <t>Sanacija krovova objekata u ulazno-izlaznoj zoni odlagališta</t>
  </si>
  <si>
    <t>Izvedba krovopokrivačkih radova s ciljem zaštite, održavanja i funkcionalnosti objekata na odlagalištu</t>
  </si>
  <si>
    <t>Radovi obnove i dogradnje sustava videnadzora na odlagalištu</t>
  </si>
  <si>
    <t xml:space="preserve">Radovi na održavanju Kotlovnice I  (V.Nazora) i Kotlovnice II (M.Krleže) </t>
  </si>
  <si>
    <t>U kotlovnicama u Babinom viru planirani su radovi na održavanju kotlovnica koji uključuju pregled postojećih kotlovnica, utvrđivanje eventualnih nedostataka te provođenje postupaka nabave za radove održavanja kojima će se otkloniti utvrđeni nedostaci. Planirano je provođenje postupka nabave za ispitivanje ispravnosti kotlovnica kao i provođenje postupaka nabave za mjerenje emisije štetnih plinova. Investicijsko održavanje kotlovnica financirat će se vlastitim sredstvima Komunalca Požega.</t>
  </si>
  <si>
    <t>Obnova postojećih klupa na tržnici</t>
  </si>
  <si>
    <t>Planirani su popravci gornje ploče i ličenje betonskih nogu na postojećim klupama s ciljem obnove i korištenja na novoj tržnici</t>
  </si>
  <si>
    <t>30.4.2025.</t>
  </si>
  <si>
    <t>Svake godine tradicionalno se održavaju dvije edukativne radionice vezane za rad tržnice i ostalih djelatnosti društva. Cilj radionica je informiranje i edukacija djelatnika, prodavatelja i korisnika tržnice o važnosti zdrave prehrane i kupovanja domaćih proizvoda, a paralelno s promidžbom rada tržnice provodi se i edukacija o pravilnom postupanju s ambalažnim otpadom koji ostaje nakon uporabe proizvoda, korištenju platnenih vrećica pri odlasku u kupovinu i sl. Prigodno se dijele izrađeni informativni i edukativni materijali te platnene vrećice. Edukaciju i podjelu informativnih i edukativnih materijala provode djelatnici Razvojno-tehničkog sektora. U 2025. godini promidžba rada tržnice provest će se na lokaciji nove tržnice u Cvjetnoj ulici. Za izradu i informativnih i edukativnih materijala po potrebi će se provesti postupci jednostavnih nabava. Promidžba rada gradske tržnice provodit će se uz financiranje vlastitim sredstvima društva.</t>
  </si>
  <si>
    <t>Uređenje prostora za skladištenje materijala na lokaciji poslovne zgrade u Industrijskoj 25D</t>
  </si>
  <si>
    <t>Ad 5.</t>
  </si>
  <si>
    <t>Asfaltiranje površine s ciljem osiguranja prostora za sladištenje materijala  za izgradnju grobnica</t>
  </si>
  <si>
    <t>Sanacija grobljanskih objekata  (staza, stepenica, zidova, ograda, uređaja), ugradnja klima uređaja, obnova rasvjete groblja, zaštita kamenih površina centralnog križa,  uređenje zelenila groblja s ciljem održavanja, uljepšavanja i funkcionalnosti</t>
  </si>
  <si>
    <t>Radovi uključuju ličilačke radove na fasadi, opremanje ureda u dvorišnoj zgradi i ostale manje popravke s ciljem zaštite, održavanja i funkcionalnosti objekata</t>
  </si>
  <si>
    <t>Radove na odlagalištu provodi Komunalac Požega te osigurava potrebna sredstva za rad, materijale, uređaje i strojeve. Za nabavu materijala i sredstava za rad potrebno je provesti postupke jednostavnih nabava. Za radove koje Komunalac Požega nije umogućnosti samostalno obaviti (prijevozničke, rovokopačke i druge usluge), provest će se postupci nabava.</t>
  </si>
  <si>
    <t>Usluge prema čl. 5 Dodatka IV. Ugovora o sanaciji odlagališta  pružaju vanjski suradnici, geodetska i projektanska tvrtka. Za navedene usluge postupak nabave proveden je u 2024. godini.</t>
  </si>
  <si>
    <t>Sanacija grobljanskih objekata (staza, stepenica, zidova, ograda, uređaja) s ciljem bolje pristupačnosti grobnicama, zaštite grobnih mjesta i uljepšavanja groblja</t>
  </si>
  <si>
    <t>Ad 6.</t>
  </si>
  <si>
    <t>Ad 7.</t>
  </si>
  <si>
    <t>Ad 8.</t>
  </si>
  <si>
    <t>Ad 9.</t>
  </si>
  <si>
    <t>Dogradnja sustava za evidentiranje grobnih mjesta</t>
  </si>
  <si>
    <t>Ad 10</t>
  </si>
  <si>
    <t>Na Groblju sv.Ilije radovi investicijskog održavanja uključuju sanaciju grobljanskih objekata (kapelice, mrtvačnice, centralnog križa, staza, ograda) i uređaja (klima uređaja, rasvjetnih tijela) te izradu potrebne dokumentacije (nacrta, troškovnika, specifikacija materijala i sl.) kojom se definiraju potrebni radovi i količine za izvedbu radova. U 2025. godini radovi trebaju obuhvatiti sanaciju objekata, postavljanje klima uređaja, zaštitu kamenih površina, rasvjetu groblja, uređenje zelenila. Radove investicijskog održavanja će izvoditi Komunalac Požega, osim u slučaju ugradnje klima uređaja i obnove rasvjetnih tijela, gdje će biti angažirani vanjski suradnici. Za nabavu materijala za investicijsko održavanje provodit će se postupci jednostavnih nabava. Planirano je uređenje zelenila na groblju. Transport sadnica i sadnju zelenila izvodio bi Komunalac Požega, a za nabavu sadnog i ostalog materijala potrebnog za sadnju (sadnice, gnojivo, kolci, bužiri) proveli bi se postupci nabave.</t>
  </si>
  <si>
    <t>Tržnica u Cvjetnoj ulici</t>
  </si>
  <si>
    <t>Izgradnja i uspostava tržnice u Cvjetnoj ulici planirana je u prvom dijelu godine kako bi se osigurao kontinuitet rada gradske tržnice za vrijeme radova na revitalizaciji povijesne jezgre grada Požege. Planirano je financiranje od strane Grada Požege.</t>
  </si>
  <si>
    <t>Izgradnja i uspostava tržnice s ciljem osiguranja kontinuiteta rada gradske tržnice za vrijeme radova na revitalizaciji povijesne jezgre grada Požege</t>
  </si>
  <si>
    <t>OSTALI IZVORI FINANCIRANJA (GRAD POŽEGA)</t>
  </si>
  <si>
    <t>Planirani radovi investicijskog održavanja upravne zgrade uključuju uređenje ureda u dvorišnoj zgradi u Vukovarskoj 8 i ostale manje popravke s ciljem zaštite, održavanja i funkcionalnosti objekata. Planirana je provedba postupaka nabave za radove održavanja upravne zgrade koji će se financirati vlastitim sredstvima Društva te vanjske usluge za opremanje i uređenje dvorišne prostorije.</t>
  </si>
  <si>
    <t xml:space="preserve">Snimak groblja iz zraka, ažuriranje planova groblja i prilagodba WEB GIS aplikacije i modula za sinkronizaciju podataka s ciljem digitalnog evidentiranja svih grobnih mjesta </t>
  </si>
  <si>
    <t xml:space="preserve">Zbog povećane izgrađenosti postojećih groblja potrebno je ažurirati dosadašnje snimljeno stanje. Planiran je snimak iz zraka svih groblja kojima upravlja Komunalac Požega te prilagodba WEB GIS aplikacije i modula za sinkronizaciju podataka s ciljem digitalnog evidentiranja svih grobnih mjesta. Za planirane aktivnosti proveo bi se postupak nabave, a aktivnosti provela tvrtka koja se bavi predmetnim poslovima. </t>
  </si>
  <si>
    <t>Izrada nadstrešnica između štandova za tekstil i obuću</t>
  </si>
  <si>
    <t>31.7.2025.</t>
  </si>
  <si>
    <t>31.3.2025.</t>
  </si>
  <si>
    <t>Spajanje vode i odvodnje štandova i montažnih objekata (kontejnera) na tržnici</t>
  </si>
  <si>
    <t xml:space="preserve">Spajanje napojnih kabela u kontejnerima štandova i montažnih objekata </t>
  </si>
  <si>
    <t>Postavljanje inox prihvata i lokota na vratima štandova</t>
  </si>
  <si>
    <t>31.5.2025.</t>
  </si>
  <si>
    <t>Izrada armirano-betonskih ploča za rashladne uređaje</t>
  </si>
  <si>
    <t>Izoliranje instalacija vode i kanalizacije na štandovima za mliječne i mesne proizvode.</t>
  </si>
  <si>
    <t>Izvedba bravarskih radova za izradu nadrstrešnica s ciljem zaštite robe od atmosferskih utjecaja</t>
  </si>
  <si>
    <t>Izvedba vodoinstalaterskih radova za spajanje štandova i montažnih objekata na vodu i odvodnju s ciljem uspostave i funkcionalnosti tržnice</t>
  </si>
  <si>
    <t>Izvedba elektroinstalaterskih radova za spajanje štandova i montažnih objekata na električne vodove s ciljem uspostave i funkcionalnosti tržnice</t>
  </si>
  <si>
    <t>Izvedba bravarskih radova za izradu prihvata i lokota na vratima štandova s ciljem zaštite prostora i robe u štandovima i montažnim objektima.</t>
  </si>
  <si>
    <t>Izvedba armirano-betonskih radova za izradu ploča za postavljanje rashladnih uređaja s ciljem funkcionalnosti štandova za mesne proizvode i adekvatno čuvanje proizvoda</t>
  </si>
  <si>
    <t>Izvedba izolaterskih radova na instalacijama vode i odvodnje s ciljem zaštite od smrzavanja u zimskom periodu</t>
  </si>
  <si>
    <t>Adaptacija dvorišnih prostorija upravne zgrade za potrebe integrativne radionice</t>
  </si>
  <si>
    <t>Izvedba građevinsko-obrtničkih radova za  adaptaciju dvorišnih prostorija upravne zgrade s ciljem osiguranja pristupačnosti osobama s invaliditetom</t>
  </si>
  <si>
    <t>Prijava na poziv "Ulaganje u učinkovitu upotrebu resursa i potpora prelasku na kružno gospodarstvo - biootpad"</t>
  </si>
  <si>
    <t>Prijava na poziv za nabavu rovokopača utovarivača za rad u kompostani i provedba pratećih alktivnosti  s ciljem optmalizacije tehnološkog procesa u kompostani</t>
  </si>
  <si>
    <t>Ad 10.</t>
  </si>
  <si>
    <t>31.3.2026.</t>
  </si>
  <si>
    <t>DIREKTORICA:</t>
  </si>
  <si>
    <t>Marijana Puntarić, dipl.oec.</t>
  </si>
  <si>
    <r>
      <t>UKUPNA VRIJEDNOST INVESTICIJE              /</t>
    </r>
    <r>
      <rPr>
        <b/>
        <sz val="10"/>
        <rFont val="Calibri"/>
        <family val="2"/>
        <charset val="238"/>
      </rPr>
      <t>€</t>
    </r>
    <r>
      <rPr>
        <b/>
        <sz val="10"/>
        <rFont val="Arial Narrow"/>
        <family val="2"/>
        <charset val="238"/>
      </rPr>
      <t>/</t>
    </r>
  </si>
  <si>
    <t xml:space="preserve">I Z V R Š E NJ E  </t>
  </si>
  <si>
    <t>PLANA INVESTICIJA I INVESTICIJSKOG ODRŽAVANJA ZA 2025. GODINU</t>
  </si>
  <si>
    <t>IZVRŠENJE PLANA</t>
  </si>
  <si>
    <t>I. REBALANS PLANA INVESTICIJA I INVESTICIJSKOG ODRŽAVANJA ZA 2025.</t>
  </si>
  <si>
    <t>Na odlagalištu Vinogradine planirana je sanacija krovova objekata u ulazno-izlaznoj zoni. Za radove je potrebno angažirati vanjske izvođače te će provesti postupci nabave za odabir izvođača. Radovi će biti financirani iz cijene usluge. Sanacija krovova u ulazno izlaznoj zoni odlagališta je izvedena te je iznos u I. rebalansu plana usklađen sa stvarno izvedenim radovima.</t>
  </si>
  <si>
    <t>Provedba izobrazno-informativnih aktivnosti prema ugovoru s Fondom obuhvaća izradu edukativnih i informativnih materijala (eko mapa, letaka, vrećica, bojica, olovaka, obloge za info pult) za provedbu edukativnih radionica u školama i vrtićima i izradu aplikacije za otpad na web stranici Komunalca Požega (usluga obavljena u 2024.). Za izradu edukativnih i informativnih materijala provodit će se postupci jednostavne nabave. Navedene aktivnosti sufinancirat će Fond za zaštitu okoliša i energetsku učinkovitost u 40% tnom iznosu. Planirano je da JLS (osim Grada Pleternice) također provedu izobrazno-informativne aktivnosti u skladu sa zakonskom obvezom u kojima bi Komunalac Požega sudjelovao u organiziranju i održavanju radionica za vrtiće i škole koje bi uključile obilazak odlagališta i reciklažnog dvorišta. Grad Pleternica će izobrazno-informativne aktivnosti provesti samostalno. U I. rebalansu plana provedena je nabava izobrazno-informativnih materijala prema ugovoru s Fondom za zaštitu okoliša i energetsku učinovitost. Do kraja godine planirano je održavanje edukativnih radionica u školama i vrtićima na području JLS u kojima Komunalac Požega obavlja javnu uslugu sakupljanja komunalnog otpada na kojima će se podijeliti izobrazno-informativni materijali. Održavanje edukativnih radionica planirano je uz sufinanciranje JLS.</t>
  </si>
  <si>
    <t>Projekt izgradnje i opremanja RD građevnog otpada prijavljen na poziv Ulaganje u  učinkovitu upotrebu resursa i potpora prelasku na kružno gospodarstvo, očekuje se prihvaćanje projektnog prijedloga i sufinanciranje investicije iznosu 55% prihvatljivih troškova. Preostalih 45% i sve neprihvatljive troškove treba osigurati Komunalac Požega. Kako je izgradnja i opremanje RD građevnog otpada od interesa za sve JLS, očekuje se  pomoć JLS u sufinanciranju dijela koji treba osigurati Komunalac Požega. Jedinicama lokalne samouprave Komunalac Požega je stoga uputio zamolbu za uvrštavanje u proračun sredstava za sufinanciranje izgradnje i opremanja RD građevnog otpada u ukupnom iznosu 220.000,00 €, koji je na JLS raspoređen prema udjelu broja korisnika pojedine JLS u ukupnom broju korisnika javne usluge sakupljanja komunalnog otpada. Projekt će uključiti i troškove stručnog nadzora građenja, troškove promidžbe i vidljivosti (letci, promo članci, trajna ploča, naljepnice za opremu), troškove izrade elaborata gospodarenja otpadom i troškove ishođenja dozvole za gospodarenje otpadom. U I. rebalansu plana zaprimljena je obavijest Fonda po kojoj je sufinanciranje projekta prihvatljivo, ali je projekt na rezervnoj listi. S obzirom na to da se do kraja godine ne očekuju promjene statusa ovog projekta, sredstva za izgradnju i opremaje reciklažnog dvorišta građevnog otpada nisu planirana.</t>
  </si>
  <si>
    <t>Ishođenje dozvola za dodatne sadržaje na odlagalištu Vinogradine obuhvaća podnošenje zahtjeva za provedbu postupka ocjene o potrebi procjene utjecaja zahvata na okoliš, zahtjeva za ishođenje lokacijske dozvole za dodatne sadržaje na odlagalištu te zahtjeva za ishođenje građevinske dozvole za proširenje reciklažnog dvorišta na odlagalištu Vinogradine. Po ishođenju dozvola Komunalac Požega stvorit će preduvjete za daljnje projektiranje dodatnih sadržaja na odlagalištu i ishođenje uporabnih dozvola. Sve aktivnosti provodit će Komunalac Požega u suradnji s nadležnim tijelima sredstvima iz cijene usluge. U I. rebalansu plana je zbog izmjene zakona i podzakonskih akata vezanih za obavljanje geodetskih poslova,  planirana  izrada novog geodetskog elaborata jer postojeći nije primjenjiv za postupak ishođenja dozvola. Geodetski elaborat priložit će se zahtjevu za izmjenu lokacijske dozvole i ostalih aktivnosti vezanih za dodatne sadržaje na odlagalištu. Iznos planiranih sredstava je izmijenjen u skladu s troškovima izrade geodetskog elaborata.</t>
  </si>
  <si>
    <t>Dogradnja sustava za elektronsku evidenciju odvoza komunalnog otpada planira se provesti čipiranjem postojećih spremnika za miješani komunalni otpad. Planirane aktivnosti doprinijet će pravilnom očitavanju pražnjenja spremnika, održivom (zelenom) razvoju i ekološkim ciljevima našeg društva na način da više neće biti potrebno nabavljati materijal (naljepnice, ribone za ispis naljepnica) niti opremu (printere) za tisak barkodova, čime se nastoji voditi briga o okolišu te sprječavati nastanak otpada. Aktivnosti će provoditi Komunalac Požega sredstvima iz cijene usluge. U I. rebalansu odustalo se od ove stavke.</t>
  </si>
  <si>
    <t>Na odlagalištu Vinogradine planirana je dogradnja sustava videonadzora zbog zaštite od izvanrednih događaja na odlagalištu, kontrole ulaza i istovara otpada te kontrole neovlaštenih ulaza.  Za potrebe ove investicije provest će se postupci jednostavnih nabava za novu opremu i usluge. Dogradnja videonadzora na odlagalištu financirat će se vlastitim sredstvima društva. U I. rebalansu odustalo se od ove stavke.</t>
  </si>
  <si>
    <t>Radovi investicijskog održavanja na Groblju sv. Elizabete uključuju sanaciju grobljanskih objekata (mrtvačnice, kapelice, centralnog križa, staza, potpornih zidova i ograda na groblju), izradu potrebne dokumentacije (nacrta, troškovnika, specifikacija materijala i sl.) kojom se definiraju vrste radova i količine. U 2025. godini radovi trebaju obuhvatiti izradu rukohvata za koje će se angažirati vanjski izvođač. Ostale radove održavanja će izvoditi Komunalac Požega, a za nabavu materijala provodit će se postupci jednostavnih nabava. Na groblju je planirana stabilizacija sadnica (kolci, bužiri) za koju bi se nabavio potreban materijal, a radove izveo Komunalac Požega. U I.rebalansu plana na groblju sv. Elizabete izrađen je rukohvat. Planirana sredstva usklađena su sa stvarno utrošenim sredstvima.</t>
  </si>
  <si>
    <t>Na Groblju Jagodnjak radovi investicijskog održavanja uključuju sanaciju grobljanskih objekata (mrtvačnice, staza, ograda) i uređaja (slavine, rasvjetna tijela). Planirani radovi uključuju bojanja, nasipavanja staza i druge popravke. U 2025. godini planirani su keramičarski radovi na ulazu mrtvačnice koje će izvoditi Komunalac Požega. Prije provođenja radova izradit će se potrebna dokumentacija (nacrti, troškovnik, specifikacija materijala) kojom se definiraju potrebni  radovi i količine. Radove održavanja će izvoditi Komunalac Požega. Za nabavu materijala za investicijsko održavanje provodit će se postupci jednostavnih nabava. Radovi uređenja zelenih površina uključuju pregled stanja postojećih sadnica te eventualnu zamjenu oštećenih i bolesnih sadnica novima. Transport sadnica i sadnju zelenila izvodio bi Komunalac Požega, a za nabavu sadnog i ostalog materijala potrebnog za sadnju (sadnice, gnojivo, kolci, bužiri i dr.) proveli bi se postupci nabave. U I. rebalansu plana na groblju Jagodnjak izvedeni su keramičarski radovi na ulaznom platou mrtvačnice. Planirana sredstva usklađena su sa stvarnio utrošenim sredstvima.</t>
  </si>
  <si>
    <t>PLANIRANI IZVORI FINANCIRANJA - I.REBALANS PLANA</t>
  </si>
  <si>
    <t>Na Groblju Krista Kralja je planiran početak izgradnje kolumbarija za smještaj urni u skladu s izrađenim izvedbenim projektom. Planirana je izgradnja I. faze koja obuhvaća izgradnju betonskih zidova i grobnih odjeljaka za urne od inox-a. Prva faza omogućit će izgradnju 150 grobnih mjesta u koje će biti moguće smjestiti 600 urni. Za izgradnju kolumbarija provest će se postupak nabave. Na Groblju Krista Kralja potrebno je obnoviti vanjsku hidrantsku mrežu i ostale vodovodne instalacije na groblju, sanirati krov gospodarskog objekta, ugraditi klima uređaj u kapeli, obaviti zaštitu kamenih površina, proširiti rasvjetu groblja, obnoviti videonadzor te urediti zelenilo. Za navedene radove provest će se postupci jednostavne nabave i angažirati vanjski izvođači. Radove uređenja zelenila izvodio bi Komunalac Požega, a za nabavu sadnog i ostalog materijala potrebnog za sadnju (sadnice, gnojivo, kolci, bužiri i dr.) proveli bi se postupci nabave. Za radove uređenja zelenih površina planirana je izrada elaborata s troškovnikom i specifikacijom sadnog materijala. U I. rebalansu plana na groblju Krista Kralja zbog nedostatnih vlastitih sredstava odustaje se od pokretanja investicije izgradnje kolumbarija. Do kraja godine planirani su radovi  uređenja groblja uoči blagdana Svih Svetih (zaštita kamena, sadnja zelenila i dr.).</t>
  </si>
  <si>
    <t>U I. rebalansu plana dodana je nova stavka: projektom nije bilo predviđeno spajanje vode i odvodnje štandova i montažnih objekata (kontejnera) na tržnici, a bilo je nužno za funkcioniranje tržnice. Planirana sredstva usklađena su sa stvarno utrošenim vlastitim sredstvima.</t>
  </si>
  <si>
    <t>U I. rebalansu plana dodana je nova stavka: projektom nije bilo predviđeno spajanje napojnih kabela u kontejnerima štandova i montažnih objekata, a bilo je nužno za funkcioniranje tržnice. Planirana sredstva usklađena su sa stvarno utrošenim vlastitim sredstvima.</t>
  </si>
  <si>
    <t>U I. rebalansu plana dodana je nova stavka: zbog zaštite prostora štandova i montažnih objekata na novoizgrađenoj tržnici nužni su bili radovi postavljanja inox prihvata i lokota na vratima štandova. Planirana sredstva usklađena su sa stvarno vlastitim utrošenim sredstvima.</t>
  </si>
  <si>
    <t>U I. rebalansu dodana je nova stavka: na zahtjev zakupaca novoizgrađene tržnice izvedene su armirano-betonske ploče za rashladne uređaje iza štandova za prodaju mesa i mesnih proizvoda. Planirana sredstva usklađena su sa stvarno utrošenim vlastitim sredstvima.</t>
  </si>
  <si>
    <t>U I. rebalans plana dodana je nova stavka: planirana je zaštita instalacija vode i kanalizacije od smrzavanja u zimskom periodu koje su izvedene za štandove mesnih i mliječnih proizvoda. Radovi će se izvesti izoliranjem instalacija vode i odvodnje. Planirano je financiranje vlastitim sredstvima.</t>
  </si>
  <si>
    <t>Na sjeveroistočnom dijelu poslovnog kruga potrebno je provesti radove asfaltiranja. Asfaltirana ploha predviđena je kao dodatni prostor za skladištenje građevnog materijala za izgradnju grobnica. U I. rebalansu se odustalo od navedenoga zbog nedostatnih sredstava te investicija većeg prioriteta.</t>
  </si>
  <si>
    <t>U I. rebalansu plana dodana je nova stavka: na zahtjev zakupaca novoizgrađene tržnice izvedene su nadstrešnice između štandova za odjeću i obuću zbog zaštite izložene robe. Planirana sredstva usklađena su sa stvarno utrošenim vlastitim sredstvima.</t>
  </si>
  <si>
    <t>U I. rebalansu plana dodana je nova stavka: Komunalac Požega planira izraditi projektni prijedlog za nabavu rovokopača utovarivača za rad u kompostani i prijaviti ga na poziv "Ulaganje u učinkovitu upotrebu resursa i potpora prelasku na kružno gospodarstvo - biootpad". Uz nabavu rovokopača utovarivača nova stavka plana obuhvaća i usluge promidžbe i vidljivosti (izradu nbannera, izradu naljepnice za kamion za sakupljanje biootpada, održavanje edukativne radionice). Novi rovokopač-utovarivač nužan je za manipulacije biootpadom u kompostani čime će se optimalizirati proces oporabe biootpada u kompostani. Na edukativnoj radionici planirano je održavanje prezentacije izrađene po načelima univerzalnog dizajna, s tekstovima jednostavnim za čitanje, na kojoj će sudjelovati prevoditeljica educirana za tumačenje znakovnog jezika za gluhe osobe, s ciljem pristupačosti projekta i educiranja o postupanju s biootpadom osoba s invaliditetom i svih zainteresiranih.</t>
  </si>
  <si>
    <t xml:space="preserve">Planirani izdaci odnosili su se na pregled dimnjaka i redoviti servis kotlova. Do prekoračenja plana došlo je zbog uklanjanja kvarova na kotlovnicama. </t>
  </si>
  <si>
    <t>Obavljeno je geodetsko snimanje odlagališta i izračunat volumen odloženog otpada i preostalog kapaciteta odlagališta te je o istom informiran Fond za zaštitu okoliša i energetsku učinkovitost. Utrošena sredstva nešto su manja od planiranih.</t>
  </si>
  <si>
    <t>Dograđeni su obodni nasipi na južnoj, zapadnoj i sjevernoj strani kazete 4. te su kontinuirano nasipani pristupni putevi. Za izvedene radove izrađena je interna situacija. Utrošena sredstva manja su od planiranih.</t>
  </si>
  <si>
    <t>Krovišta dva objekta u ulazno-izlaznoj zoni su sanirana. Planirana sredstva istovjetna su utrošenim sredstvima.</t>
  </si>
  <si>
    <t>Provedena je nabava izobrazno-informativnih materijala prema ugovoru s Fondom za zaštitu okoliša i energetsku učinovitost. Izobrazno-informativne aktivnosti  obavljene su u manjem obimu od planiranog jer većina JLS nije iskazala interes. Za provedene aktivnosti izrađena je interna situacija. Utrošena sredstva znatno su manja od planiranih.</t>
  </si>
  <si>
    <t xml:space="preserve"> U I. rebalansu plana nisu planirana sredstva za ovu stavku.</t>
  </si>
  <si>
    <t>Projektantska tvrtka izradila je idejno rješenje te opis zahvata za ishođenje posebnih uvjeta građenja za dodatne sadržaje na odlagalištu te za obavljene usluge ispostavila račune. Preostale aktivnosti po ugovoru obavit će se u 2026. godini. Pokrenuta je izrada geodetskog elaborata koji je završen u 2026. godini. Utrošena sredstva manja su od planiranih.</t>
  </si>
  <si>
    <t>Za nabavu rovokopača utovarivača Ministarstvo zaštite okoliša i zelene tranzicije donijelo je Odluku o financiranju u prosincu 2025. Potpisivanje Ugovora s ministarstvom i Fondom za zaštitu okoliša i energetsku učinkovitost obavljeno je tek u siječnju 2026. tako da stavku nije bilo moguće realizirati u 2025. godini. Stavka je stoga prenesena u plan za 2026. godinu.</t>
  </si>
  <si>
    <t>Procjenjeno je da nije potreban popravak klupa. Radovi nisu izvedeni.</t>
  </si>
  <si>
    <t>Nadstrešnice su izvedene. Planirana sredstva istovjetna su s utrošenim.</t>
  </si>
  <si>
    <t>Spojeno je ukupno 13 kontejnera. Planirana sredstva istovjetna su s utrošenim.</t>
  </si>
  <si>
    <t>Spojeno je ukupno 28 kontejnera. Planirana sredstva nešto su veća od utrošenih.</t>
  </si>
  <si>
    <t>Izvedeni su elementi inox prihvata i lokota na vratima. Planirana sredstva istovjetna su s utrošenim.</t>
  </si>
  <si>
    <t>Izvedene su armirano-betonske ploče za rashladnih uređaja iza štandova za prodaju mesa i mesnih proizvoda. Planirana sredstva nešto su manja od utrošenih.</t>
  </si>
  <si>
    <t>Radovi nisu realizirani u 2025. nego tek početkom 2026. Realizacija će se evidentirati u 2026. godini.</t>
  </si>
  <si>
    <t>Obavljen je snimak groblja iz zraka, ažurirani planovi groblja te obavljena prilagodba WEB GIS aplikacije i modula za sinkronizaciju podataka. Utrošena sredstva veća su od planiranih.</t>
  </si>
  <si>
    <t>Nije izvedeno zbog investicija većeg prioriteta u drugim djelatnostima.</t>
  </si>
  <si>
    <t>Uređene su i nasipane staze, popravljane stube i ograde, te su odrađeni popravci na instalacijama vode i kanalizacije. Na Groblju sv.Ilije posađeni su ukrasni grmovi vrste Cupressus sempervirens 'Pyramidalis' veličine 175/200 cm, ukupno 10 kom. Utrošena sredstva manja su od planiranih.</t>
  </si>
  <si>
    <t>Nabavljeni su novi prometni znakovi i obavljena zamjena oštećene prometne signalizacije. Izvedena je betonska podloga za novi parkirni automat. Utrošena sredstva manja su od plkaniranih.</t>
  </si>
  <si>
    <t>Izvedeni su radovi zamjene sanitarne opreme. Na krovnim prozorima  upravne zgrade postavljena je pjeskarena folija. Utrošena sredstva manja su od planiranih.</t>
  </si>
  <si>
    <t>Izvedeni su inox rukohvati, nasipane su staze. Utrošena sredstva veća su od planiranih.</t>
  </si>
  <si>
    <t>Sanirane je ulaz ispred mrtvačnice (keramičke pločice), uređene su i nasipane staze. Utrošena sredstva veća su od planiranih.</t>
  </si>
  <si>
    <t>Popravljen je i obnovljen rashladni agregat hladne komore, postavljena je česma, nasipane su staze. Na Groblju Krista Kralja su posađeni ukrasni grmovi vrste Taxus baccata 'Green Rocket' veličine 150/175 cm, ukupno 160 kom. Utrošena sredstva manja su od planiranih.</t>
  </si>
  <si>
    <t>Na groblju Dervišaga izvedeni su geodetski radovi na utvrđivanju međe te je popravljena kapija na ulazu u groblje. Na groblju u Novom Selu obavljen je popravak ograde. Na ostalim grobljima nisu izvođeni radovi. Utrošena sredstva manja su od planiranih.</t>
  </si>
  <si>
    <t>U svibnju 2025. organizirano je otvorenje tržnice te su u okviru otvorenja provedene izobrazno informativne aktivnosti. Utrošena sredstva manja su od planiranih.</t>
  </si>
  <si>
    <t>Uređenje prostora za spremnike komunalnog otpada obuhvaća betoniranje podloga i  izgradnju boksova za ograđivanje spremnika komunalnog otpada. Za betoniranje podloga provest će se postupci nabave materijala i sredstava za rad, a radove će izvesti Komunalac Požega. Za izgradnju boksova provest će se postupci jednostavne nabave te će suvlasnici višestambenih zgrada odabrati najpovoljnijeg izvođača. Izgrađeni boksovi trebaju spriječiti pristup kontejnerima od strane trećih osoba i neovlašteno odlaganje otpada u tuđe spremnike. Podloge i boksovi izvodit će se uz višestambene zgrade koje još nemaju uređeno odlaganje otpada. Planirano je da betonske podloge financira Komunalac Požega iz cijene usluge, a izgradnju boksova stanari iz sredstava pričuve. U I.rebalansu plana planirano je ograđivanje spremnika za otpad uz višestambenu zgradu u Kutjevu. S obzirom na to da su utrošena sredstva manja od planiranih, u rebalansu plana su umanjena.</t>
  </si>
  <si>
    <t>Betonska podloga i boksovi za spremnike komunalnog otpada izvedeni su uz stambenu zgradu Vinogradska 2 u Pleternici. Planirana sredstva istovjetna su utrošenim sredstvima. Planiranano ograđivanje spremnika za otpad uz višestambenu zgradu u Kutjevu nije realizirano.</t>
  </si>
  <si>
    <t xml:space="preserve">Na ostalim grobljima Grada Požege kojima upravlja Komunalac Požega (Mihaljevci i Novi Mihaljevci, Vidovci, Dervišaga, Novo Selo i Štitnjak) obavljat će se radovi investicijskog održavanja koji uključuju popravak grobljanskih objekata (kapelica, staza, ograda) i uređaja (slavine, rasvjetna tijela i dr.).  Radovi uključuju bojanja, nasipavanja, betoniranja i druge popravke prema potrebama. Prije provođenja radova izradit će se potrebna dokumentacija (nacrti, troškovnik, specifikacija materijala) kojom se definiraju radovi i količine. Radove će izvoditi Komunalac Požega. Na Groblju u Novim Mihaljevcima planirana je stabilizacija sadnica (kolci, bužiri) za koju bi se nabavio potreban materijal, a radove izveo Komunalac Požega. Za nabavu materijala za investicijsko održavanje provodit će se postupci jednostavnih nabava. U I. rebalansu su povećana sredstva za uređenje groblja u Novom selu i Štitnjaku.
 </t>
  </si>
  <si>
    <t>Nije bilo potrebe nabave terenske elektronske opreme za kontrolore naplate parkiranja, ali je u okviru stavke nabavljen softvare za fiskalizaciju, nadogradnja informacijskog sustava i implementacija novog modula blagajne. Utrošena sredstva veća su od planiranih.</t>
  </si>
  <si>
    <t>Dio opreme na novoj tržnici bit će postojeće klupe koje je potrebno obnoviti. Obnova će uključiti popravak gornje ploče koja se koristi za prodaju proizvoda na tržnici te ličenje betonskih nogu na klupama. Na postojeće klupe planirana je ugradnja nadstrešnica te je radove obnove potrebno provesti prije ugradnje nadstrešnica. Radove obnove klupa provest će Komunalac Požega vlastitim sredstvima. U I. rebalansu zbog oštećenja određenog broja postojećih klupa, izvedene su nove zamjenske klupe za tržnicu. Planirana sredstva su umanjena prema stvarno utrošenim sredstvima.</t>
  </si>
  <si>
    <t>U I. rebalansu plana dodana je nova stavka: za potrebe rada integrativne radionice planirana je adaptacija dvorišnih prostorija upravne zgrade kojom će se omogućiti pristupačnost osobama s invaliditetom i stvoriti preduvjeti za rad integrativne radionice na adresi uprave društva.</t>
  </si>
  <si>
    <t>Održavanje edukativnih radionica s podjelom promidžbenih i edukativnih materijala vezanih za rad tržnice i ostalih djelatnosti društva s ciljem informiranja i edukacije djelatnika, prodavatelja i korisnika tržnice</t>
  </si>
  <si>
    <t>U okviru stavke održavanja parkirnih automata nabavljen je novi parkirni automat i modem. Zbog potrebe nabave novog parkirnog automata utrošena sredstva veća su od planiranih.</t>
  </si>
  <si>
    <t>Ukupna vrijednost radova tržnice izvedenih 2024. i 2025. godine iznosi 1.072.868,56. Od toga je Grad Požega do sada financirao iznos radova u vrijednosti 600.888,19 €. Preostali iznos koji Grad Požega treba sufinancirati za opremu tržnice je 300.000,00 €. Komunalcu Požega taj iznos treba biti isplaćen do kraja 2026, nakon čega će sufinanciranje  Komunalca Požega vlastitim sredstvima iznositi 171.980,37 €, a sufinanciranje sredstvima Grada Požege  900.888,19 €.</t>
  </si>
  <si>
    <t>Požega, svibanj 2026. g.</t>
  </si>
  <si>
    <t>Požega, svibanj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</si>
</sst>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CE"/>
      <charset val="238"/>
    </font>
    <font>
      <sz val="10"/>
      <name val="Arial"/>
      <family val="2"/>
      <charset val="238"/>
    </font>
    <font>
      <u/>
      <sz val="10"/>
      <color indexed="12"/>
      <name val="Arial CE"/>
      <charset val="238"/>
    </font>
    <font>
      <b/>
      <sz val="10"/>
      <name val="Arial Narrow"/>
      <family val="2"/>
      <charset val="238"/>
    </font>
    <font>
      <sz val="10"/>
      <name val="Arial Narrow"/>
      <family val="2"/>
      <charset val="238"/>
    </font>
    <font>
      <b/>
      <sz val="8"/>
      <name val="Arial Narrow"/>
      <family val="2"/>
      <charset val="238"/>
    </font>
    <font>
      <sz val="12"/>
      <name val="Arial Narrow"/>
      <family val="2"/>
      <charset val="238"/>
    </font>
    <font>
      <b/>
      <sz val="12"/>
      <name val="Arial Narrow"/>
      <family val="2"/>
      <charset val="238"/>
    </font>
    <font>
      <u/>
      <sz val="10"/>
      <color indexed="12"/>
      <name val="Arial Narrow"/>
      <family val="2"/>
      <charset val="238"/>
    </font>
    <font>
      <b/>
      <sz val="16"/>
      <name val="Arial Narrow"/>
      <family val="2"/>
      <charset val="238"/>
    </font>
    <font>
      <sz val="10"/>
      <color theme="3"/>
      <name val="Arial Narrow"/>
      <family val="2"/>
      <charset val="238"/>
    </font>
    <font>
      <b/>
      <sz val="14"/>
      <color rgb="FF0070C0"/>
      <name val="Arial Narrow"/>
      <family val="2"/>
      <charset val="238"/>
    </font>
    <font>
      <sz val="11"/>
      <name val="Arial Narrow"/>
      <family val="2"/>
      <charset val="238"/>
    </font>
    <font>
      <b/>
      <sz val="11"/>
      <name val="Arial Narrow"/>
      <family val="2"/>
      <charset val="238"/>
    </font>
    <font>
      <b/>
      <sz val="10"/>
      <name val="Calibri"/>
      <family val="2"/>
      <charset val="238"/>
    </font>
    <font>
      <b/>
      <sz val="7"/>
      <name val="Arial Narrow"/>
      <family val="2"/>
      <charset val="238"/>
    </font>
    <font>
      <sz val="16"/>
      <name val="Arial Narrow"/>
      <family val="2"/>
      <charset val="238"/>
    </font>
    <font>
      <b/>
      <sz val="16"/>
      <color rgb="FF0070C0"/>
      <name val="Arial Narrow"/>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14996795556505021"/>
        <bgColor indexed="64"/>
      </patternFill>
    </fill>
  </fills>
  <borders count="47">
    <border>
      <left/>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thin">
        <color indexed="64"/>
      </bottom>
      <diagonal/>
    </border>
    <border>
      <left style="hair">
        <color indexed="64"/>
      </left>
      <right/>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224">
    <xf numFmtId="0" fontId="0" fillId="0" borderId="0" xfId="0"/>
    <xf numFmtId="0" fontId="4" fillId="0" borderId="0" xfId="0" applyFont="1"/>
    <xf numFmtId="0" fontId="4" fillId="0" borderId="0" xfId="0" applyFont="1" applyAlignment="1">
      <alignment vertical="center"/>
    </xf>
    <xf numFmtId="0" fontId="3" fillId="0" borderId="0" xfId="0" applyFont="1" applyAlignment="1">
      <alignment vertical="center"/>
    </xf>
    <xf numFmtId="3" fontId="4" fillId="0" borderId="0" xfId="0" applyNumberFormat="1" applyFont="1" applyAlignment="1">
      <alignment vertical="center"/>
    </xf>
    <xf numFmtId="49" fontId="4" fillId="0" borderId="0" xfId="0" applyNumberFormat="1" applyFont="1" applyAlignment="1">
      <alignment horizontal="center" vertical="center"/>
    </xf>
    <xf numFmtId="0" fontId="3" fillId="0" borderId="0" xfId="0" applyFont="1" applyAlignment="1">
      <alignment horizontal="right" vertical="center"/>
    </xf>
    <xf numFmtId="3" fontId="3" fillId="0" borderId="0" xfId="0" applyNumberFormat="1" applyFont="1" applyAlignment="1">
      <alignment vertical="center"/>
    </xf>
    <xf numFmtId="3" fontId="7" fillId="0" borderId="0" xfId="0" applyNumberFormat="1" applyFont="1" applyAlignment="1">
      <alignment horizontal="left" vertical="center"/>
    </xf>
    <xf numFmtId="3" fontId="3" fillId="0" borderId="0" xfId="0" applyNumberFormat="1" applyFont="1" applyAlignment="1">
      <alignment horizontal="right" vertical="center"/>
    </xf>
    <xf numFmtId="0" fontId="7" fillId="0" borderId="0" xfId="0" applyFont="1"/>
    <xf numFmtId="0" fontId="8" fillId="0" borderId="0" xfId="1" applyFont="1" applyAlignment="1" applyProtection="1"/>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11" fillId="0" borderId="0" xfId="0" applyNumberFormat="1" applyFont="1" applyAlignment="1">
      <alignment horizontal="left" vertical="center"/>
    </xf>
    <xf numFmtId="4" fontId="11" fillId="0" borderId="0" xfId="0" applyNumberFormat="1" applyFont="1" applyAlignment="1">
      <alignment vertical="center"/>
    </xf>
    <xf numFmtId="0" fontId="11" fillId="0" borderId="0" xfId="0" applyFont="1" applyAlignment="1">
      <alignment vertical="center"/>
    </xf>
    <xf numFmtId="3" fontId="5" fillId="2" borderId="5" xfId="0" applyNumberFormat="1" applyFont="1" applyFill="1" applyBorder="1" applyAlignment="1">
      <alignment horizontal="center" vertical="center" wrapText="1"/>
    </xf>
    <xf numFmtId="4" fontId="11" fillId="0" borderId="0" xfId="0" applyNumberFormat="1" applyFont="1" applyAlignment="1">
      <alignment horizontal="center" vertical="center"/>
    </xf>
    <xf numFmtId="3" fontId="4" fillId="0" borderId="0" xfId="0" applyNumberFormat="1" applyFont="1" applyAlignment="1">
      <alignment horizontal="center" vertical="center"/>
    </xf>
    <xf numFmtId="3" fontId="3" fillId="0" borderId="0" xfId="0" applyNumberFormat="1" applyFont="1" applyAlignment="1">
      <alignment horizontal="center" vertical="center"/>
    </xf>
    <xf numFmtId="3" fontId="7" fillId="0" borderId="0" xfId="0" applyNumberFormat="1" applyFont="1" applyAlignment="1">
      <alignment horizontal="center" vertical="center"/>
    </xf>
    <xf numFmtId="3" fontId="5" fillId="2" borderId="2" xfId="0" applyNumberFormat="1" applyFont="1" applyFill="1" applyBorder="1" applyAlignment="1">
      <alignment horizontal="center" vertical="center" wrapText="1"/>
    </xf>
    <xf numFmtId="49" fontId="3" fillId="0" borderId="0" xfId="0" applyNumberFormat="1" applyFont="1" applyAlignment="1">
      <alignment horizontal="left" vertical="center"/>
    </xf>
    <xf numFmtId="49" fontId="4" fillId="0" borderId="0" xfId="0" applyNumberFormat="1" applyFont="1" applyAlignment="1">
      <alignment horizontal="left" vertical="center"/>
    </xf>
    <xf numFmtId="4" fontId="3" fillId="0" borderId="0" xfId="0" applyNumberFormat="1" applyFont="1" applyAlignment="1">
      <alignment horizontal="right" vertical="center"/>
    </xf>
    <xf numFmtId="4" fontId="3" fillId="0" borderId="0" xfId="0" applyNumberFormat="1" applyFont="1" applyAlignment="1">
      <alignment vertical="center"/>
    </xf>
    <xf numFmtId="3" fontId="5" fillId="2" borderId="23" xfId="0" applyNumberFormat="1" applyFont="1" applyFill="1" applyBorder="1" applyAlignment="1">
      <alignment horizontal="center" vertical="center" wrapText="1"/>
    </xf>
    <xf numFmtId="49" fontId="4" fillId="0" borderId="0" xfId="0" applyNumberFormat="1" applyFont="1" applyAlignment="1">
      <alignment vertical="top"/>
    </xf>
    <xf numFmtId="3" fontId="4" fillId="0" borderId="0" xfId="0" applyNumberFormat="1" applyFont="1" applyAlignment="1">
      <alignment horizontal="justify" vertical="top" wrapText="1"/>
    </xf>
    <xf numFmtId="49" fontId="4" fillId="0" borderId="0" xfId="0" applyNumberFormat="1" applyFont="1" applyAlignment="1">
      <alignment vertical="center"/>
    </xf>
    <xf numFmtId="49" fontId="4" fillId="0" borderId="0" xfId="0" applyNumberFormat="1" applyFont="1" applyAlignment="1">
      <alignment vertical="top" wrapText="1"/>
    </xf>
    <xf numFmtId="3" fontId="5" fillId="2" borderId="4" xfId="0" applyNumberFormat="1" applyFont="1" applyFill="1" applyBorder="1" applyAlignment="1">
      <alignment horizontal="center" vertical="center" wrapText="1"/>
    </xf>
    <xf numFmtId="4" fontId="12" fillId="0" borderId="1" xfId="0" applyNumberFormat="1" applyFont="1" applyBorder="1" applyAlignment="1">
      <alignment horizontal="right" vertical="center"/>
    </xf>
    <xf numFmtId="4" fontId="12" fillId="0" borderId="3" xfId="0" quotePrefix="1" applyNumberFormat="1" applyFont="1" applyBorder="1" applyAlignment="1">
      <alignment horizontal="right" vertical="center"/>
    </xf>
    <xf numFmtId="4" fontId="12" fillId="0" borderId="6" xfId="0" quotePrefix="1" applyNumberFormat="1" applyFont="1" applyBorder="1" applyAlignment="1">
      <alignment horizontal="right" vertical="center"/>
    </xf>
    <xf numFmtId="4" fontId="12" fillId="0" borderId="1" xfId="0" applyNumberFormat="1" applyFont="1" applyBorder="1" applyAlignment="1">
      <alignment horizontal="right" vertical="center" wrapText="1"/>
    </xf>
    <xf numFmtId="4" fontId="12" fillId="0" borderId="3" xfId="0" applyNumberFormat="1" applyFont="1" applyBorder="1" applyAlignment="1">
      <alignment horizontal="right" vertical="center" wrapText="1"/>
    </xf>
    <xf numFmtId="4" fontId="12" fillId="0" borderId="3" xfId="0" quotePrefix="1" applyNumberFormat="1" applyFont="1" applyBorder="1" applyAlignment="1">
      <alignment horizontal="right" vertical="center" wrapText="1"/>
    </xf>
    <xf numFmtId="4" fontId="12" fillId="0" borderId="12" xfId="0" applyNumberFormat="1" applyFont="1" applyBorder="1" applyAlignment="1">
      <alignment horizontal="right" vertical="center" wrapText="1"/>
    </xf>
    <xf numFmtId="4" fontId="12" fillId="0" borderId="16" xfId="0" quotePrefix="1" applyNumberFormat="1" applyFont="1" applyBorder="1" applyAlignment="1">
      <alignment horizontal="right" vertical="center" wrapText="1"/>
    </xf>
    <xf numFmtId="4" fontId="12" fillId="0" borderId="13" xfId="0" applyNumberFormat="1" applyFont="1" applyBorder="1" applyAlignment="1">
      <alignment horizontal="right" vertical="center" wrapText="1"/>
    </xf>
    <xf numFmtId="3" fontId="5" fillId="2" borderId="22" xfId="0" applyNumberFormat="1" applyFont="1" applyFill="1" applyBorder="1" applyAlignment="1">
      <alignment horizontal="center" vertical="center" wrapText="1"/>
    </xf>
    <xf numFmtId="4" fontId="12" fillId="0" borderId="12" xfId="0" applyNumberFormat="1" applyFont="1" applyBorder="1" applyAlignment="1">
      <alignment horizontal="right" vertical="center"/>
    </xf>
    <xf numFmtId="3" fontId="4" fillId="0" borderId="0" xfId="0" applyNumberFormat="1" applyFont="1" applyAlignment="1">
      <alignment vertical="top"/>
    </xf>
    <xf numFmtId="4" fontId="12" fillId="0" borderId="3" xfId="0" applyNumberFormat="1" applyFont="1" applyBorder="1" applyAlignment="1">
      <alignment horizontal="right" vertical="center"/>
    </xf>
    <xf numFmtId="4" fontId="12" fillId="0" borderId="1" xfId="0" quotePrefix="1" applyNumberFormat="1" applyFont="1" applyBorder="1" applyAlignment="1">
      <alignment horizontal="right" vertical="center"/>
    </xf>
    <xf numFmtId="4" fontId="4" fillId="0" borderId="3" xfId="0" quotePrefix="1" applyNumberFormat="1" applyFont="1" applyBorder="1" applyAlignment="1">
      <alignment horizontal="right" vertical="center"/>
    </xf>
    <xf numFmtId="4" fontId="4" fillId="0" borderId="6" xfId="0" quotePrefix="1" applyNumberFormat="1" applyFont="1" applyBorder="1" applyAlignment="1">
      <alignment horizontal="right" vertical="center"/>
    </xf>
    <xf numFmtId="4" fontId="4" fillId="0" borderId="6" xfId="0" quotePrefix="1" applyNumberFormat="1" applyFont="1" applyBorder="1" applyAlignment="1">
      <alignment horizontal="right" vertical="center" wrapText="1"/>
    </xf>
    <xf numFmtId="4" fontId="4" fillId="0" borderId="16" xfId="0" quotePrefix="1" applyNumberFormat="1" applyFont="1" applyBorder="1" applyAlignment="1">
      <alignment horizontal="right" vertical="center" wrapText="1"/>
    </xf>
    <xf numFmtId="4" fontId="4" fillId="0" borderId="13" xfId="0" quotePrefix="1" applyNumberFormat="1" applyFont="1" applyBorder="1" applyAlignment="1">
      <alignment horizontal="right" vertical="center" wrapText="1"/>
    </xf>
    <xf numFmtId="4" fontId="4" fillId="0" borderId="13" xfId="0" quotePrefix="1" applyNumberFormat="1" applyFont="1" applyBorder="1" applyAlignment="1">
      <alignment horizontal="right" vertical="center"/>
    </xf>
    <xf numFmtId="4" fontId="4" fillId="0" borderId="6" xfId="0" applyNumberFormat="1" applyFont="1" applyBorder="1" applyAlignment="1">
      <alignment horizontal="right" vertical="center" wrapText="1"/>
    </xf>
    <xf numFmtId="4" fontId="12" fillId="0" borderId="3" xfId="0" applyNumberFormat="1" applyFont="1" applyBorder="1" applyAlignment="1">
      <alignment vertical="center" wrapText="1"/>
    </xf>
    <xf numFmtId="49" fontId="4" fillId="3" borderId="24" xfId="0" applyNumberFormat="1" applyFont="1" applyFill="1" applyBorder="1" applyAlignment="1">
      <alignment horizontal="center" vertical="center"/>
    </xf>
    <xf numFmtId="49" fontId="4" fillId="3" borderId="18" xfId="0" applyNumberFormat="1" applyFont="1" applyFill="1" applyBorder="1" applyAlignment="1">
      <alignment horizontal="left" vertical="center" wrapText="1"/>
    </xf>
    <xf numFmtId="49" fontId="4" fillId="0" borderId="18" xfId="0" applyNumberFormat="1" applyFont="1" applyBorder="1" applyAlignment="1">
      <alignment horizontal="left" vertical="center" wrapText="1"/>
    </xf>
    <xf numFmtId="3" fontId="4" fillId="0" borderId="8" xfId="0" applyNumberFormat="1" applyFont="1" applyBorder="1" applyAlignment="1">
      <alignment horizontal="center" vertical="center"/>
    </xf>
    <xf numFmtId="49" fontId="4" fillId="3" borderId="17" xfId="0" applyNumberFormat="1" applyFont="1" applyFill="1" applyBorder="1" applyAlignment="1">
      <alignment horizontal="center" vertical="center"/>
    </xf>
    <xf numFmtId="3" fontId="4" fillId="0" borderId="19" xfId="0" applyNumberFormat="1" applyFont="1" applyBorder="1" applyAlignment="1">
      <alignment horizontal="center" vertical="center" wrapText="1"/>
    </xf>
    <xf numFmtId="0" fontId="4" fillId="3" borderId="17" xfId="0" applyFont="1" applyFill="1" applyBorder="1" applyAlignment="1">
      <alignment horizontal="center" vertical="center"/>
    </xf>
    <xf numFmtId="0" fontId="4" fillId="3" borderId="18" xfId="0" applyFont="1" applyFill="1" applyBorder="1" applyAlignment="1">
      <alignment horizontal="left" vertical="center" wrapText="1"/>
    </xf>
    <xf numFmtId="0" fontId="4" fillId="0" borderId="18" xfId="0" applyFont="1" applyBorder="1" applyAlignment="1">
      <alignment horizontal="left" vertical="center" wrapText="1"/>
    </xf>
    <xf numFmtId="3" fontId="4" fillId="0" borderId="8" xfId="0" applyNumberFormat="1" applyFont="1" applyBorder="1" applyAlignment="1">
      <alignment horizontal="center" vertical="center" wrapText="1"/>
    </xf>
    <xf numFmtId="49" fontId="4" fillId="3" borderId="1" xfId="0" applyNumberFormat="1" applyFont="1" applyFill="1" applyBorder="1" applyAlignment="1">
      <alignment horizontal="center" vertical="center"/>
    </xf>
    <xf numFmtId="0" fontId="4" fillId="3" borderId="19" xfId="0" applyFont="1" applyFill="1" applyBorder="1" applyAlignment="1">
      <alignment horizontal="left" vertical="center" wrapText="1"/>
    </xf>
    <xf numFmtId="3" fontId="4" fillId="0" borderId="25" xfId="0" applyNumberFormat="1" applyFont="1" applyBorder="1" applyAlignment="1">
      <alignment horizontal="center" vertical="center"/>
    </xf>
    <xf numFmtId="49" fontId="4" fillId="3" borderId="3" xfId="0" applyNumberFormat="1" applyFont="1" applyFill="1" applyBorder="1" applyAlignment="1">
      <alignment horizontal="left" vertical="center" wrapText="1"/>
    </xf>
    <xf numFmtId="49" fontId="4" fillId="0" borderId="3" xfId="0" applyNumberFormat="1" applyFont="1" applyBorder="1" applyAlignment="1">
      <alignment horizontal="left" vertical="center" wrapText="1"/>
    </xf>
    <xf numFmtId="3" fontId="4" fillId="0" borderId="6" xfId="0" applyNumberFormat="1" applyFont="1" applyBorder="1" applyAlignment="1">
      <alignment horizontal="center" vertical="center"/>
    </xf>
    <xf numFmtId="49" fontId="4" fillId="3" borderId="8" xfId="0" applyNumberFormat="1" applyFont="1" applyFill="1" applyBorder="1" applyAlignment="1">
      <alignment horizontal="left" vertical="center" wrapText="1"/>
    </xf>
    <xf numFmtId="49" fontId="4" fillId="0" borderId="18" xfId="0" applyNumberFormat="1" applyFont="1" applyBorder="1" applyAlignment="1">
      <alignment horizontal="left" vertical="top" wrapText="1"/>
    </xf>
    <xf numFmtId="4" fontId="12" fillId="0" borderId="27" xfId="0" applyNumberFormat="1" applyFont="1" applyBorder="1" applyAlignment="1">
      <alignment horizontal="right" vertical="center" wrapText="1"/>
    </xf>
    <xf numFmtId="4" fontId="12" fillId="0" borderId="28" xfId="0" applyNumberFormat="1" applyFont="1" applyBorder="1" applyAlignment="1">
      <alignment horizontal="right" vertical="center" wrapText="1"/>
    </xf>
    <xf numFmtId="4" fontId="4" fillId="0" borderId="28" xfId="0" quotePrefix="1" applyNumberFormat="1" applyFont="1" applyBorder="1" applyAlignment="1">
      <alignment horizontal="right" vertical="center" wrapText="1"/>
    </xf>
    <xf numFmtId="4" fontId="4" fillId="0" borderId="29" xfId="0" quotePrefix="1" applyNumberFormat="1" applyFont="1" applyBorder="1" applyAlignment="1">
      <alignment horizontal="right" vertical="center" wrapText="1"/>
    </xf>
    <xf numFmtId="4" fontId="12" fillId="3" borderId="33" xfId="0" applyNumberFormat="1" applyFont="1" applyFill="1" applyBorder="1" applyAlignment="1">
      <alignment horizontal="right" vertical="center" wrapText="1"/>
    </xf>
    <xf numFmtId="4" fontId="12" fillId="3" borderId="26" xfId="0" applyNumberFormat="1" applyFont="1" applyFill="1" applyBorder="1" applyAlignment="1">
      <alignment horizontal="right" vertical="center" wrapText="1"/>
    </xf>
    <xf numFmtId="4" fontId="12" fillId="3" borderId="34" xfId="0" applyNumberFormat="1" applyFont="1" applyFill="1" applyBorder="1" applyAlignment="1">
      <alignment horizontal="right" vertical="center" wrapText="1"/>
    </xf>
    <xf numFmtId="4" fontId="12" fillId="0" borderId="17" xfId="0" applyNumberFormat="1" applyFont="1" applyBorder="1" applyAlignment="1">
      <alignment horizontal="right" vertical="center"/>
    </xf>
    <xf numFmtId="4" fontId="4" fillId="0" borderId="18" xfId="0" quotePrefix="1" applyNumberFormat="1" applyFont="1" applyBorder="1" applyAlignment="1">
      <alignment horizontal="right" vertical="center"/>
    </xf>
    <xf numFmtId="4" fontId="4" fillId="0" borderId="8" xfId="0" quotePrefix="1" applyNumberFormat="1" applyFont="1" applyBorder="1" applyAlignment="1">
      <alignment horizontal="right" vertical="center"/>
    </xf>
    <xf numFmtId="4" fontId="13" fillId="2" borderId="27" xfId="0" applyNumberFormat="1" applyFont="1" applyFill="1" applyBorder="1" applyAlignment="1">
      <alignment horizontal="right" vertical="center"/>
    </xf>
    <xf numFmtId="4" fontId="13" fillId="2" borderId="28" xfId="0" applyNumberFormat="1" applyFont="1" applyFill="1" applyBorder="1" applyAlignment="1">
      <alignment horizontal="right" vertical="center"/>
    </xf>
    <xf numFmtId="4" fontId="13" fillId="2" borderId="28" xfId="0" applyNumberFormat="1" applyFont="1" applyFill="1" applyBorder="1" applyAlignment="1">
      <alignment vertical="center" wrapText="1"/>
    </xf>
    <xf numFmtId="4" fontId="13" fillId="2" borderId="29" xfId="0" applyNumberFormat="1" applyFont="1" applyFill="1" applyBorder="1" applyAlignment="1">
      <alignment vertical="center"/>
    </xf>
    <xf numFmtId="4" fontId="13" fillId="2" borderId="36" xfId="0" applyNumberFormat="1" applyFont="1" applyFill="1" applyBorder="1" applyAlignment="1">
      <alignment vertical="center"/>
    </xf>
    <xf numFmtId="4" fontId="13" fillId="2" borderId="29" xfId="0" applyNumberFormat="1" applyFont="1" applyFill="1" applyBorder="1" applyAlignment="1">
      <alignment horizontal="right" vertical="center"/>
    </xf>
    <xf numFmtId="4" fontId="12" fillId="0" borderId="27" xfId="0" applyNumberFormat="1" applyFont="1" applyBorder="1" applyAlignment="1">
      <alignment horizontal="right" vertical="center"/>
    </xf>
    <xf numFmtId="4" fontId="13" fillId="2" borderId="26" xfId="0" applyNumberFormat="1" applyFont="1" applyFill="1" applyBorder="1" applyAlignment="1">
      <alignment vertical="center" wrapText="1"/>
    </xf>
    <xf numFmtId="4" fontId="12" fillId="3" borderId="33" xfId="0" applyNumberFormat="1" applyFont="1" applyFill="1" applyBorder="1" applyAlignment="1">
      <alignment vertical="center" wrapText="1"/>
    </xf>
    <xf numFmtId="4" fontId="13" fillId="2" borderId="29" xfId="0" quotePrefix="1" applyNumberFormat="1" applyFont="1" applyFill="1" applyBorder="1" applyAlignment="1">
      <alignment horizontal="right" vertical="center"/>
    </xf>
    <xf numFmtId="4" fontId="12" fillId="3" borderId="34" xfId="0" applyNumberFormat="1" applyFont="1" applyFill="1" applyBorder="1" applyAlignment="1">
      <alignment vertical="center" wrapText="1"/>
    </xf>
    <xf numFmtId="4" fontId="4" fillId="0" borderId="29" xfId="0" quotePrefix="1" applyNumberFormat="1" applyFont="1" applyBorder="1" applyAlignment="1">
      <alignment horizontal="right" vertical="center"/>
    </xf>
    <xf numFmtId="4" fontId="12" fillId="3" borderId="26" xfId="0" applyNumberFormat="1" applyFont="1" applyFill="1" applyBorder="1" applyAlignment="1">
      <alignment vertical="center" wrapText="1"/>
    </xf>
    <xf numFmtId="49" fontId="3" fillId="2" borderId="30" xfId="0" applyNumberFormat="1" applyFont="1" applyFill="1" applyBorder="1" applyAlignment="1">
      <alignment vertical="center"/>
    </xf>
    <xf numFmtId="49" fontId="3" fillId="2" borderId="35" xfId="0" applyNumberFormat="1" applyFont="1" applyFill="1" applyBorder="1" applyAlignment="1">
      <alignment vertical="center"/>
    </xf>
    <xf numFmtId="4" fontId="4" fillId="0" borderId="0" xfId="0" applyNumberFormat="1" applyFont="1" applyAlignment="1">
      <alignment vertical="center"/>
    </xf>
    <xf numFmtId="4" fontId="13" fillId="2" borderId="26" xfId="0" applyNumberFormat="1" applyFont="1" applyFill="1" applyBorder="1" applyAlignment="1">
      <alignment horizontal="right" vertical="center" wrapText="1"/>
    </xf>
    <xf numFmtId="4" fontId="13" fillId="2" borderId="28" xfId="0" applyNumberFormat="1" applyFont="1" applyFill="1" applyBorder="1" applyAlignment="1">
      <alignment horizontal="center" vertical="center"/>
    </xf>
    <xf numFmtId="4" fontId="12" fillId="0" borderId="18" xfId="0" applyNumberFormat="1" applyFont="1" applyBorder="1" applyAlignment="1">
      <alignment vertical="center" wrapText="1"/>
    </xf>
    <xf numFmtId="4" fontId="4" fillId="0" borderId="8" xfId="0" quotePrefix="1" applyNumberFormat="1" applyFont="1" applyBorder="1" applyAlignment="1">
      <alignment horizontal="right" vertical="center" wrapText="1"/>
    </xf>
    <xf numFmtId="4" fontId="12" fillId="3" borderId="31" xfId="0" applyNumberFormat="1" applyFont="1" applyFill="1" applyBorder="1" applyAlignment="1">
      <alignment vertical="center" wrapText="1"/>
    </xf>
    <xf numFmtId="49" fontId="4" fillId="3" borderId="28" xfId="0" applyNumberFormat="1" applyFont="1" applyFill="1" applyBorder="1" applyAlignment="1">
      <alignment horizontal="left" vertical="center" wrapText="1"/>
    </xf>
    <xf numFmtId="49" fontId="4" fillId="0" borderId="28" xfId="0" applyNumberFormat="1" applyFont="1" applyBorder="1" applyAlignment="1">
      <alignment horizontal="left" vertical="center" wrapText="1"/>
    </xf>
    <xf numFmtId="3" fontId="4" fillId="0" borderId="29" xfId="0" applyNumberFormat="1" applyFont="1" applyBorder="1" applyAlignment="1">
      <alignment horizontal="center" vertical="center"/>
    </xf>
    <xf numFmtId="4" fontId="12" fillId="0" borderId="6" xfId="0" applyNumberFormat="1" applyFont="1" applyBorder="1" applyAlignment="1">
      <alignment horizontal="right" vertical="center" wrapText="1"/>
    </xf>
    <xf numFmtId="49" fontId="4" fillId="3" borderId="27" xfId="0" applyNumberFormat="1" applyFont="1" applyFill="1" applyBorder="1" applyAlignment="1">
      <alignment horizontal="center" vertical="center"/>
    </xf>
    <xf numFmtId="4" fontId="12" fillId="3" borderId="36" xfId="0" applyNumberFormat="1" applyFont="1" applyFill="1" applyBorder="1" applyAlignment="1">
      <alignment horizontal="right" vertical="center" wrapText="1"/>
    </xf>
    <xf numFmtId="49" fontId="4" fillId="3" borderId="30" xfId="0" applyNumberFormat="1" applyFont="1" applyFill="1" applyBorder="1" applyAlignment="1">
      <alignment horizontal="center" vertical="center"/>
    </xf>
    <xf numFmtId="3" fontId="5" fillId="2" borderId="40" xfId="0" applyNumberFormat="1" applyFont="1" applyFill="1" applyBorder="1" applyAlignment="1">
      <alignment horizontal="center" vertical="center" wrapText="1"/>
    </xf>
    <xf numFmtId="3" fontId="15" fillId="2" borderId="23"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9" xfId="0" applyFont="1" applyFill="1" applyBorder="1" applyAlignment="1">
      <alignment horizontal="center" vertical="center" wrapText="1"/>
    </xf>
    <xf numFmtId="4" fontId="12" fillId="3" borderId="31" xfId="0" applyNumberFormat="1" applyFont="1" applyFill="1" applyBorder="1" applyAlignment="1">
      <alignment horizontal="right" vertical="center" wrapText="1"/>
    </xf>
    <xf numFmtId="3" fontId="4" fillId="0" borderId="25" xfId="0" applyNumberFormat="1" applyFont="1" applyBorder="1" applyAlignment="1">
      <alignment horizontal="center" vertical="center" wrapText="1"/>
    </xf>
    <xf numFmtId="4" fontId="12" fillId="0" borderId="27" xfId="0" applyNumberFormat="1" applyFont="1" applyBorder="1" applyAlignment="1">
      <alignment vertical="center"/>
    </xf>
    <xf numFmtId="4" fontId="4" fillId="0" borderId="28" xfId="0" applyNumberFormat="1" applyFont="1" applyBorder="1" applyAlignment="1">
      <alignment vertical="center"/>
    </xf>
    <xf numFmtId="4" fontId="4" fillId="0" borderId="29" xfId="0" applyNumberFormat="1" applyFont="1" applyBorder="1" applyAlignment="1">
      <alignment vertical="center"/>
    </xf>
    <xf numFmtId="4" fontId="4" fillId="0" borderId="27" xfId="0" applyNumberFormat="1" applyFont="1" applyBorder="1" applyAlignment="1">
      <alignment horizontal="right" vertical="center" wrapText="1"/>
    </xf>
    <xf numFmtId="3" fontId="4" fillId="0" borderId="42" xfId="0" applyNumberFormat="1" applyFont="1" applyBorder="1" applyAlignment="1">
      <alignment horizontal="center" vertical="center"/>
    </xf>
    <xf numFmtId="0" fontId="4" fillId="3" borderId="28" xfId="0" applyFont="1" applyFill="1" applyBorder="1" applyAlignment="1">
      <alignment horizontal="left" vertical="center" wrapText="1"/>
    </xf>
    <xf numFmtId="49" fontId="4" fillId="0" borderId="26" xfId="0" applyNumberFormat="1" applyFont="1" applyBorder="1" applyAlignment="1">
      <alignment horizontal="left" vertical="top"/>
    </xf>
    <xf numFmtId="49" fontId="4" fillId="0" borderId="26" xfId="0" applyNumberFormat="1" applyFont="1" applyBorder="1" applyAlignment="1">
      <alignment horizontal="center" vertical="top"/>
    </xf>
    <xf numFmtId="49" fontId="4" fillId="0" borderId="26" xfId="0" applyNumberFormat="1" applyFont="1" applyBorder="1" applyAlignment="1">
      <alignment vertical="center"/>
    </xf>
    <xf numFmtId="4" fontId="12" fillId="0" borderId="18" xfId="0" quotePrefix="1" applyNumberFormat="1" applyFont="1" applyBorder="1" applyAlignment="1">
      <alignment horizontal="right" vertical="center"/>
    </xf>
    <xf numFmtId="49" fontId="16" fillId="0" borderId="0" xfId="0" applyNumberFormat="1" applyFont="1" applyAlignment="1">
      <alignment vertical="center"/>
    </xf>
    <xf numFmtId="0" fontId="9" fillId="0" borderId="0" xfId="0" applyFont="1" applyAlignment="1">
      <alignment horizontal="center" vertical="top" wrapText="1"/>
    </xf>
    <xf numFmtId="0" fontId="6" fillId="0" borderId="0" xfId="0" applyFont="1" applyAlignment="1">
      <alignment horizontal="center" vertical="center"/>
    </xf>
    <xf numFmtId="0" fontId="9" fillId="0" borderId="0" xfId="0" applyFont="1" applyAlignment="1">
      <alignment horizontal="center"/>
    </xf>
    <xf numFmtId="49" fontId="4" fillId="0" borderId="26" xfId="0" applyNumberFormat="1" applyFont="1" applyBorder="1" applyAlignment="1">
      <alignment horizontal="left" vertical="top"/>
    </xf>
    <xf numFmtId="49" fontId="7" fillId="2" borderId="30" xfId="0" applyNumberFormat="1" applyFont="1" applyFill="1" applyBorder="1" applyAlignment="1">
      <alignment horizontal="center" vertical="center"/>
    </xf>
    <xf numFmtId="49" fontId="7" fillId="2" borderId="35" xfId="0" applyNumberFormat="1" applyFont="1" applyFill="1" applyBorder="1" applyAlignment="1">
      <alignment horizontal="center" vertical="center"/>
    </xf>
    <xf numFmtId="49" fontId="7" fillId="2" borderId="36" xfId="0" applyNumberFormat="1" applyFont="1" applyFill="1" applyBorder="1" applyAlignment="1">
      <alignment horizontal="center" vertical="center"/>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49" fontId="3" fillId="2" borderId="30" xfId="0" applyNumberFormat="1" applyFont="1" applyFill="1" applyBorder="1" applyAlignment="1">
      <alignment horizontal="left" vertical="center"/>
    </xf>
    <xf numFmtId="49" fontId="3" fillId="2" borderId="35" xfId="0" applyNumberFormat="1" applyFont="1" applyFill="1" applyBorder="1" applyAlignment="1">
      <alignment horizontal="left" vertical="center"/>
    </xf>
    <xf numFmtId="49" fontId="3" fillId="2" borderId="36" xfId="0" applyNumberFormat="1" applyFont="1" applyFill="1" applyBorder="1" applyAlignment="1">
      <alignment horizontal="left" vertical="center"/>
    </xf>
    <xf numFmtId="0" fontId="3" fillId="2" borderId="2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0" xfId="0" applyFont="1" applyFill="1" applyBorder="1" applyAlignment="1">
      <alignment horizontal="center" vertical="center"/>
    </xf>
    <xf numFmtId="3" fontId="3" fillId="2" borderId="19" xfId="0" applyNumberFormat="1" applyFont="1" applyFill="1" applyBorder="1" applyAlignment="1">
      <alignment horizontal="center" vertical="center" wrapText="1"/>
    </xf>
    <xf numFmtId="3" fontId="3" fillId="2" borderId="15" xfId="0" applyNumberFormat="1" applyFont="1" applyFill="1" applyBorder="1" applyAlignment="1">
      <alignment horizontal="center" vertical="center" wrapText="1"/>
    </xf>
    <xf numFmtId="49" fontId="4" fillId="0" borderId="0" xfId="0" applyNumberFormat="1" applyFont="1" applyAlignment="1">
      <alignment horizontal="center" vertical="center"/>
    </xf>
    <xf numFmtId="49" fontId="4" fillId="0" borderId="26" xfId="0" applyNumberFormat="1" applyFont="1" applyBorder="1" applyAlignment="1">
      <alignment horizontal="center" vertical="top"/>
    </xf>
    <xf numFmtId="49" fontId="4" fillId="0" borderId="24" xfId="0" applyNumberFormat="1" applyFont="1" applyBorder="1" applyAlignment="1">
      <alignment horizontal="left" vertical="top" wrapText="1"/>
    </xf>
    <xf numFmtId="49" fontId="4" fillId="0" borderId="42" xfId="0" applyNumberFormat="1" applyFont="1" applyBorder="1" applyAlignment="1">
      <alignment horizontal="left" vertical="top" wrapText="1"/>
    </xf>
    <xf numFmtId="49" fontId="4" fillId="0" borderId="25" xfId="0" applyNumberFormat="1" applyFont="1" applyBorder="1" applyAlignment="1">
      <alignment horizontal="left" vertical="top" wrapText="1"/>
    </xf>
    <xf numFmtId="49" fontId="4" fillId="0" borderId="14" xfId="0" applyNumberFormat="1" applyFont="1" applyBorder="1" applyAlignment="1">
      <alignment horizontal="left" vertical="top" wrapText="1"/>
    </xf>
    <xf numFmtId="49" fontId="4" fillId="0" borderId="43" xfId="0" applyNumberFormat="1" applyFont="1" applyBorder="1" applyAlignment="1">
      <alignment horizontal="left" vertical="top" wrapText="1"/>
    </xf>
    <xf numFmtId="49" fontId="4" fillId="0" borderId="44" xfId="0" applyNumberFormat="1" applyFont="1" applyBorder="1" applyAlignment="1">
      <alignment horizontal="left" vertical="top" wrapText="1"/>
    </xf>
    <xf numFmtId="49" fontId="4" fillId="0" borderId="45" xfId="0" applyNumberFormat="1" applyFont="1" applyBorder="1" applyAlignment="1">
      <alignment horizontal="left" vertical="top" wrapText="1"/>
    </xf>
    <xf numFmtId="49" fontId="4" fillId="0" borderId="0" xfId="0" applyNumberFormat="1" applyFont="1" applyAlignment="1">
      <alignment horizontal="left" vertical="top" wrapText="1"/>
    </xf>
    <xf numFmtId="49" fontId="4" fillId="0" borderId="46" xfId="0" applyNumberFormat="1" applyFont="1" applyBorder="1" applyAlignment="1">
      <alignment horizontal="left" vertical="top" wrapText="1"/>
    </xf>
    <xf numFmtId="49" fontId="4" fillId="0" borderId="30" xfId="0" applyNumberFormat="1" applyFont="1" applyBorder="1" applyAlignment="1">
      <alignment horizontal="left" vertical="top" wrapText="1"/>
    </xf>
    <xf numFmtId="49" fontId="4" fillId="0" borderId="35" xfId="0" applyNumberFormat="1" applyFont="1" applyBorder="1" applyAlignment="1">
      <alignment horizontal="left" vertical="top" wrapText="1"/>
    </xf>
    <xf numFmtId="49" fontId="4" fillId="0" borderId="36" xfId="0" applyNumberFormat="1" applyFont="1" applyBorder="1" applyAlignment="1">
      <alignment horizontal="left" vertical="top" wrapText="1"/>
    </xf>
    <xf numFmtId="0" fontId="4" fillId="0" borderId="24" xfId="0" applyFont="1" applyBorder="1" applyAlignment="1">
      <alignment horizontal="left" vertical="top" wrapText="1"/>
    </xf>
    <xf numFmtId="0" fontId="4" fillId="0" borderId="42" xfId="0" applyFont="1" applyBorder="1" applyAlignment="1">
      <alignment horizontal="left" vertical="top" wrapText="1"/>
    </xf>
    <xf numFmtId="0" fontId="4" fillId="0" borderId="25" xfId="0" applyFont="1" applyBorder="1" applyAlignment="1">
      <alignment horizontal="left" vertical="top" wrapText="1"/>
    </xf>
    <xf numFmtId="0" fontId="4" fillId="0" borderId="14" xfId="0" applyFont="1" applyBorder="1" applyAlignment="1">
      <alignment horizontal="left" vertical="top" wrapText="1"/>
    </xf>
    <xf numFmtId="0" fontId="4" fillId="0" borderId="43" xfId="0" applyFont="1" applyBorder="1" applyAlignment="1">
      <alignment horizontal="left" vertical="top" wrapText="1"/>
    </xf>
    <xf numFmtId="0" fontId="4" fillId="0" borderId="44" xfId="0" applyFont="1" applyBorder="1" applyAlignment="1">
      <alignment horizontal="left" vertical="top" wrapText="1"/>
    </xf>
    <xf numFmtId="0" fontId="4" fillId="0" borderId="0" xfId="0" applyFont="1" applyAlignment="1">
      <alignment horizontal="center" vertical="center"/>
    </xf>
    <xf numFmtId="0" fontId="4" fillId="0" borderId="26" xfId="0" applyFont="1" applyBorder="1" applyAlignment="1">
      <alignment horizontal="justify" vertical="center" wrapText="1"/>
    </xf>
    <xf numFmtId="0" fontId="4" fillId="0" borderId="26" xfId="0" applyFont="1" applyBorder="1" applyAlignment="1">
      <alignment horizontal="justify" vertical="top" wrapText="1"/>
    </xf>
    <xf numFmtId="0" fontId="4" fillId="0" borderId="26" xfId="0" applyFont="1" applyBorder="1" applyAlignment="1">
      <alignment horizontal="justify" vertical="top"/>
    </xf>
    <xf numFmtId="0" fontId="7" fillId="2" borderId="30"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36" xfId="0" applyFont="1" applyFill="1" applyBorder="1" applyAlignment="1">
      <alignment horizontal="center" vertical="center"/>
    </xf>
    <xf numFmtId="49" fontId="4" fillId="0" borderId="30" xfId="0" quotePrefix="1" applyNumberFormat="1" applyFont="1" applyBorder="1" applyAlignment="1">
      <alignment horizontal="left" vertical="top" wrapText="1"/>
    </xf>
    <xf numFmtId="49" fontId="4" fillId="0" borderId="35" xfId="0" quotePrefix="1" applyNumberFormat="1" applyFont="1" applyBorder="1" applyAlignment="1">
      <alignment horizontal="left" vertical="top" wrapText="1"/>
    </xf>
    <xf numFmtId="49" fontId="4" fillId="0" borderId="36" xfId="0" quotePrefix="1" applyNumberFormat="1" applyFont="1" applyBorder="1" applyAlignment="1">
      <alignment horizontal="left" vertical="top" wrapText="1"/>
    </xf>
    <xf numFmtId="49" fontId="7" fillId="4" borderId="30" xfId="0" applyNumberFormat="1" applyFont="1" applyFill="1" applyBorder="1" applyAlignment="1">
      <alignment horizontal="center" vertical="center"/>
    </xf>
    <xf numFmtId="49" fontId="7" fillId="4" borderId="35" xfId="0" applyNumberFormat="1" applyFont="1" applyFill="1" applyBorder="1" applyAlignment="1">
      <alignment horizontal="center" vertical="center"/>
    </xf>
    <xf numFmtId="49" fontId="7" fillId="4" borderId="36" xfId="0" applyNumberFormat="1" applyFont="1" applyFill="1" applyBorder="1" applyAlignment="1">
      <alignment horizontal="center" vertical="center"/>
    </xf>
    <xf numFmtId="3" fontId="3" fillId="2" borderId="8" xfId="0" applyNumberFormat="1" applyFont="1" applyFill="1" applyBorder="1" applyAlignment="1">
      <alignment horizontal="center" vertical="center" wrapText="1"/>
    </xf>
    <xf numFmtId="3" fontId="3" fillId="2" borderId="7" xfId="0" applyNumberFormat="1" applyFont="1" applyFill="1" applyBorder="1" applyAlignment="1">
      <alignment horizontal="center" vertical="center" wrapText="1"/>
    </xf>
    <xf numFmtId="3" fontId="7" fillId="4" borderId="35" xfId="0" applyNumberFormat="1" applyFont="1" applyFill="1" applyBorder="1" applyAlignment="1">
      <alignment horizontal="center" vertical="center"/>
    </xf>
    <xf numFmtId="3" fontId="7" fillId="4" borderId="36" xfId="0" applyNumberFormat="1" applyFont="1" applyFill="1" applyBorder="1" applyAlignment="1">
      <alignment horizontal="center" vertical="center"/>
    </xf>
    <xf numFmtId="49" fontId="4" fillId="0" borderId="26" xfId="0" applyNumberFormat="1" applyFont="1" applyBorder="1" applyAlignment="1">
      <alignment vertical="top" wrapText="1"/>
    </xf>
    <xf numFmtId="0" fontId="4" fillId="0" borderId="26" xfId="0" applyFont="1" applyBorder="1" applyAlignment="1">
      <alignment vertical="top" wrapText="1"/>
    </xf>
    <xf numFmtId="49" fontId="4" fillId="0" borderId="30" xfId="0" applyNumberFormat="1" applyFont="1" applyBorder="1" applyAlignment="1">
      <alignment horizontal="left" vertical="center" wrapText="1"/>
    </xf>
    <xf numFmtId="49" fontId="4" fillId="0" borderId="35" xfId="0" applyNumberFormat="1" applyFont="1" applyBorder="1" applyAlignment="1">
      <alignment horizontal="left" vertical="center" wrapText="1"/>
    </xf>
    <xf numFmtId="49" fontId="4" fillId="0" borderId="36" xfId="0" applyNumberFormat="1" applyFont="1" applyBorder="1" applyAlignment="1">
      <alignment horizontal="left" vertical="center" wrapText="1"/>
    </xf>
    <xf numFmtId="0" fontId="4" fillId="0" borderId="45" xfId="0" applyFont="1" applyBorder="1" applyAlignment="1">
      <alignment horizontal="left" vertical="top" wrapText="1"/>
    </xf>
    <xf numFmtId="0" fontId="4" fillId="0" borderId="0" xfId="0" applyFont="1" applyAlignment="1">
      <alignment horizontal="left" vertical="top" wrapText="1"/>
    </xf>
    <xf numFmtId="0" fontId="4" fillId="0" borderId="46" xfId="0" applyFont="1" applyBorder="1" applyAlignment="1">
      <alignment horizontal="left" vertical="top" wrapText="1"/>
    </xf>
    <xf numFmtId="3" fontId="4" fillId="0" borderId="24" xfId="0" applyNumberFormat="1" applyFont="1" applyBorder="1" applyAlignment="1">
      <alignment horizontal="left" vertical="top" wrapText="1"/>
    </xf>
    <xf numFmtId="3" fontId="4" fillId="0" borderId="42" xfId="0" applyNumberFormat="1" applyFont="1" applyBorder="1" applyAlignment="1">
      <alignment horizontal="left" vertical="top" wrapText="1"/>
    </xf>
    <xf numFmtId="3" fontId="4" fillId="0" borderId="25" xfId="0" applyNumberFormat="1" applyFont="1" applyBorder="1" applyAlignment="1">
      <alignment horizontal="left" vertical="top" wrapText="1"/>
    </xf>
    <xf numFmtId="3" fontId="4" fillId="0" borderId="45" xfId="0" applyNumberFormat="1" applyFont="1" applyBorder="1" applyAlignment="1">
      <alignment horizontal="left" vertical="top" wrapText="1"/>
    </xf>
    <xf numFmtId="3" fontId="4" fillId="0" borderId="0" xfId="0" applyNumberFormat="1" applyFont="1" applyAlignment="1">
      <alignment horizontal="left" vertical="top" wrapText="1"/>
    </xf>
    <xf numFmtId="3" fontId="4" fillId="0" borderId="46" xfId="0" applyNumberFormat="1" applyFont="1" applyBorder="1" applyAlignment="1">
      <alignment horizontal="left" vertical="top" wrapText="1"/>
    </xf>
    <xf numFmtId="3" fontId="4" fillId="0" borderId="14" xfId="0" applyNumberFormat="1" applyFont="1" applyBorder="1" applyAlignment="1">
      <alignment horizontal="left" vertical="top" wrapText="1"/>
    </xf>
    <xf numFmtId="3" fontId="4" fillId="0" borderId="43" xfId="0" applyNumberFormat="1" applyFont="1" applyBorder="1" applyAlignment="1">
      <alignment horizontal="left" vertical="top" wrapText="1"/>
    </xf>
    <xf numFmtId="3" fontId="4" fillId="0" borderId="44" xfId="0" applyNumberFormat="1" applyFont="1" applyBorder="1" applyAlignment="1">
      <alignment horizontal="left" vertical="top" wrapText="1"/>
    </xf>
    <xf numFmtId="3" fontId="4" fillId="0" borderId="26" xfId="0" applyNumberFormat="1" applyFont="1" applyBorder="1" applyAlignment="1">
      <alignment horizontal="left" vertical="top" wrapText="1"/>
    </xf>
    <xf numFmtId="3" fontId="4" fillId="0" borderId="26" xfId="0" applyNumberFormat="1" applyFont="1" applyBorder="1" applyAlignment="1">
      <alignment horizontal="center" vertical="top"/>
    </xf>
    <xf numFmtId="0" fontId="3" fillId="2" borderId="17" xfId="0" applyFont="1" applyFill="1" applyBorder="1" applyAlignment="1">
      <alignment horizontal="center" vertical="center"/>
    </xf>
    <xf numFmtId="0" fontId="3" fillId="2" borderId="21" xfId="0" applyFont="1" applyFill="1" applyBorder="1" applyAlignment="1">
      <alignment horizontal="center" vertical="center"/>
    </xf>
    <xf numFmtId="49" fontId="4" fillId="0" borderId="26" xfId="0" applyNumberFormat="1" applyFont="1" applyBorder="1" applyAlignment="1">
      <alignment horizontal="left" vertical="top" wrapText="1"/>
    </xf>
    <xf numFmtId="49" fontId="4" fillId="0" borderId="30" xfId="0" quotePrefix="1" applyNumberFormat="1" applyFont="1" applyBorder="1" applyAlignment="1">
      <alignment horizontal="left" vertical="center" wrapText="1"/>
    </xf>
    <xf numFmtId="49" fontId="4" fillId="0" borderId="35" xfId="0" quotePrefix="1" applyNumberFormat="1" applyFont="1" applyBorder="1" applyAlignment="1">
      <alignment horizontal="left" vertical="center" wrapText="1"/>
    </xf>
    <xf numFmtId="49" fontId="4" fillId="0" borderId="36" xfId="0" quotePrefix="1" applyNumberFormat="1" applyFont="1" applyBorder="1" applyAlignment="1">
      <alignment horizontal="left" vertical="center" wrapText="1"/>
    </xf>
    <xf numFmtId="0" fontId="4" fillId="0" borderId="26" xfId="0" applyFont="1" applyBorder="1" applyAlignment="1">
      <alignment horizontal="left" vertical="center" wrapText="1"/>
    </xf>
    <xf numFmtId="49" fontId="4" fillId="0" borderId="26" xfId="0" applyNumberFormat="1" applyFont="1" applyBorder="1" applyAlignment="1">
      <alignment horizontal="center" vertical="top" wrapText="1"/>
    </xf>
    <xf numFmtId="0" fontId="4" fillId="0" borderId="26" xfId="0" applyFont="1" applyBorder="1" applyAlignment="1">
      <alignment horizontal="left" vertical="top" wrapText="1"/>
    </xf>
    <xf numFmtId="4" fontId="4" fillId="0" borderId="0" xfId="0" applyNumberFormat="1" applyFont="1" applyAlignment="1">
      <alignment horizontal="center" vertical="center"/>
    </xf>
    <xf numFmtId="0" fontId="16" fillId="0" borderId="0" xfId="0" applyFont="1" applyAlignment="1">
      <alignment horizontal="center" vertical="center"/>
    </xf>
    <xf numFmtId="0" fontId="3" fillId="2" borderId="38"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7" xfId="0" applyFont="1" applyFill="1" applyBorder="1" applyAlignment="1">
      <alignment horizontal="center" vertical="center"/>
    </xf>
    <xf numFmtId="4" fontId="17" fillId="0" borderId="0" xfId="0" applyNumberFormat="1" applyFont="1" applyAlignment="1">
      <alignment horizontal="center" vertical="center"/>
    </xf>
    <xf numFmtId="0" fontId="3" fillId="2" borderId="41" xfId="0" applyFont="1" applyFill="1" applyBorder="1" applyAlignment="1">
      <alignment horizontal="center" vertical="center" wrapText="1"/>
    </xf>
  </cellXfs>
  <cellStyles count="2">
    <cellStyle name="Hiperveza" xfId="1" builtinId="8"/>
    <cellStyle name="Normalno"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133350</xdr:colOff>
      <xdr:row>4</xdr:row>
      <xdr:rowOff>47625</xdr:rowOff>
    </xdr:to>
    <xdr:pic>
      <xdr:nvPicPr>
        <xdr:cNvPr id="231540" name="Picture 1">
          <a:extLst>
            <a:ext uri="{FF2B5EF4-FFF2-40B4-BE49-F238E27FC236}">
              <a16:creationId xmlns:a16="http://schemas.microsoft.com/office/drawing/2014/main" id="{00000000-0008-0000-0000-0000748803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7175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5"/>
  <sheetViews>
    <sheetView tabSelected="1" workbookViewId="0">
      <selection activeCell="Q21" sqref="Q21"/>
    </sheetView>
  </sheetViews>
  <sheetFormatPr defaultRowHeight="12.75" x14ac:dyDescent="0.2"/>
  <cols>
    <col min="1" max="4" width="9.140625" style="1"/>
    <col min="5" max="5" width="3.28515625" style="1" customWidth="1"/>
    <col min="6" max="8" width="9.140625" style="1"/>
    <col min="9" max="9" width="10.42578125" style="1" customWidth="1"/>
    <col min="10" max="16384" width="9.140625" style="1"/>
  </cols>
  <sheetData>
    <row r="1" spans="1:15" ht="15.75" x14ac:dyDescent="0.25">
      <c r="A1" s="10"/>
      <c r="F1" s="11"/>
    </row>
    <row r="2" spans="1:15" ht="15.75" x14ac:dyDescent="0.25">
      <c r="A2" s="10"/>
      <c r="F2" s="11"/>
    </row>
    <row r="16" spans="1:15" ht="24.75" customHeight="1" x14ac:dyDescent="0.3">
      <c r="A16" s="132" t="s">
        <v>167</v>
      </c>
      <c r="B16" s="132"/>
      <c r="C16" s="132"/>
      <c r="D16" s="132"/>
      <c r="E16" s="132"/>
      <c r="F16" s="132"/>
      <c r="G16" s="132"/>
      <c r="H16" s="132"/>
      <c r="I16" s="132"/>
      <c r="J16" s="132"/>
      <c r="K16" s="132"/>
      <c r="L16" s="132"/>
      <c r="M16" s="132"/>
      <c r="N16" s="132"/>
      <c r="O16" s="132"/>
    </row>
    <row r="18" spans="1:15" ht="24.75" customHeight="1" x14ac:dyDescent="0.2">
      <c r="A18" s="130" t="s">
        <v>168</v>
      </c>
      <c r="B18" s="130"/>
      <c r="C18" s="130"/>
      <c r="D18" s="130"/>
      <c r="E18" s="130"/>
      <c r="F18" s="130"/>
      <c r="G18" s="130"/>
      <c r="H18" s="130"/>
      <c r="I18" s="130"/>
      <c r="J18" s="130"/>
      <c r="K18" s="130"/>
      <c r="L18" s="130"/>
      <c r="M18" s="130"/>
      <c r="N18" s="130"/>
      <c r="O18" s="130"/>
    </row>
    <row r="35" spans="1:15" ht="19.5" customHeight="1" x14ac:dyDescent="0.2">
      <c r="A35" s="131" t="s">
        <v>223</v>
      </c>
      <c r="B35" s="131"/>
      <c r="C35" s="131"/>
      <c r="D35" s="131"/>
      <c r="E35" s="131"/>
      <c r="F35" s="131"/>
      <c r="G35" s="131"/>
      <c r="H35" s="131"/>
      <c r="I35" s="131"/>
      <c r="J35" s="131"/>
      <c r="K35" s="131"/>
      <c r="L35" s="131"/>
      <c r="M35" s="131"/>
      <c r="N35" s="131"/>
      <c r="O35" s="131"/>
    </row>
  </sheetData>
  <sheetProtection algorithmName="SHA-512" hashValue="JFxHIRBAs5+NbG5cZa07dIyPPSzHlaY0saROOqfsln22DRMyvehZvTQZTesqtb5Ep7KjTfbEniHfDi9fKuFWcg==" saltValue="3plqpdqnr6K1+FqnpBas8w==" spinCount="100000" sheet="1" objects="1" scenarios="1"/>
  <mergeCells count="3">
    <mergeCell ref="A18:O18"/>
    <mergeCell ref="A35:O35"/>
    <mergeCell ref="A16:O16"/>
  </mergeCells>
  <phoneticPr fontId="1" type="noConversion"/>
  <pageMargins left="0.94488188976377963" right="0.55118110236220474" top="0.98425196850393704" bottom="0.59055118110236227"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2"/>
  <sheetViews>
    <sheetView zoomScaleNormal="100" workbookViewId="0">
      <selection activeCell="K31" sqref="K31:P34"/>
    </sheetView>
  </sheetViews>
  <sheetFormatPr defaultRowHeight="12.75" x14ac:dyDescent="0.2"/>
  <cols>
    <col min="1" max="1" width="4.7109375" style="5" customWidth="1"/>
    <col min="2" max="2" width="23.5703125" style="5" customWidth="1"/>
    <col min="3" max="3" width="34.7109375" style="5" customWidth="1"/>
    <col min="4" max="4" width="9.28515625" style="19" customWidth="1"/>
    <col min="5" max="5" width="9.7109375" style="2" customWidth="1"/>
    <col min="6" max="9" width="9.42578125" style="2" customWidth="1"/>
    <col min="10" max="10" width="10.7109375" style="2" customWidth="1"/>
    <col min="11" max="11" width="9.7109375" style="2" customWidth="1"/>
    <col min="12" max="15" width="9.42578125" style="2" customWidth="1"/>
    <col min="16" max="16" width="10.7109375" style="2" customWidth="1"/>
    <col min="17" max="16384" width="9.140625" style="2"/>
  </cols>
  <sheetData>
    <row r="1" spans="1:16" s="16" customFormat="1" ht="20.100000000000001" customHeight="1" x14ac:dyDescent="0.2">
      <c r="A1" s="14" t="s">
        <v>7</v>
      </c>
      <c r="B1" s="15" t="s">
        <v>11</v>
      </c>
      <c r="C1" s="15"/>
      <c r="D1" s="18"/>
      <c r="E1" s="15"/>
      <c r="G1" s="15"/>
      <c r="H1" s="15"/>
      <c r="I1" s="15"/>
      <c r="K1" s="15"/>
      <c r="M1" s="15"/>
      <c r="N1" s="15"/>
      <c r="O1" s="15"/>
    </row>
    <row r="2" spans="1:16" s="3" customFormat="1" ht="17.25" customHeight="1" x14ac:dyDescent="0.2">
      <c r="A2" s="12"/>
      <c r="B2" s="13"/>
      <c r="C2" s="13"/>
      <c r="D2" s="19"/>
      <c r="E2" s="2"/>
      <c r="F2" s="2"/>
      <c r="G2" s="2"/>
      <c r="H2" s="2"/>
      <c r="I2" s="2"/>
      <c r="K2" s="2"/>
      <c r="L2" s="2"/>
      <c r="M2" s="2"/>
      <c r="N2" s="2"/>
      <c r="O2" s="2"/>
    </row>
    <row r="3" spans="1:16" s="3" customFormat="1" ht="17.25" customHeight="1" x14ac:dyDescent="0.2">
      <c r="A3" s="134" t="s">
        <v>170</v>
      </c>
      <c r="B3" s="135"/>
      <c r="C3" s="135"/>
      <c r="D3" s="135"/>
      <c r="E3" s="135"/>
      <c r="F3" s="135"/>
      <c r="G3" s="135"/>
      <c r="H3" s="135"/>
      <c r="I3" s="135"/>
      <c r="J3" s="136"/>
      <c r="K3" s="175" t="s">
        <v>169</v>
      </c>
      <c r="L3" s="176"/>
      <c r="M3" s="176"/>
      <c r="N3" s="176"/>
      <c r="O3" s="176"/>
      <c r="P3" s="177"/>
    </row>
    <row r="4" spans="1:16" s="3" customFormat="1" ht="18.75" customHeight="1" x14ac:dyDescent="0.2">
      <c r="A4" s="145" t="s">
        <v>14</v>
      </c>
      <c r="B4" s="147" t="s">
        <v>17</v>
      </c>
      <c r="C4" s="147" t="s">
        <v>19</v>
      </c>
      <c r="D4" s="149" t="s">
        <v>18</v>
      </c>
      <c r="E4" s="137" t="s">
        <v>13</v>
      </c>
      <c r="F4" s="138"/>
      <c r="G4" s="138"/>
      <c r="H4" s="138"/>
      <c r="I4" s="139"/>
      <c r="J4" s="140" t="s">
        <v>86</v>
      </c>
      <c r="K4" s="137" t="s">
        <v>13</v>
      </c>
      <c r="L4" s="138"/>
      <c r="M4" s="138"/>
      <c r="N4" s="138"/>
      <c r="O4" s="139"/>
      <c r="P4" s="140" t="s">
        <v>86</v>
      </c>
    </row>
    <row r="5" spans="1:16" s="3" customFormat="1" ht="36.75" customHeight="1" x14ac:dyDescent="0.2">
      <c r="A5" s="146"/>
      <c r="B5" s="148"/>
      <c r="C5" s="148"/>
      <c r="D5" s="150"/>
      <c r="E5" s="32" t="s">
        <v>57</v>
      </c>
      <c r="F5" s="17" t="s">
        <v>58</v>
      </c>
      <c r="G5" s="17" t="s">
        <v>59</v>
      </c>
      <c r="H5" s="17" t="s">
        <v>60</v>
      </c>
      <c r="I5" s="22" t="s">
        <v>61</v>
      </c>
      <c r="J5" s="141"/>
      <c r="K5" s="32" t="s">
        <v>57</v>
      </c>
      <c r="L5" s="17" t="s">
        <v>58</v>
      </c>
      <c r="M5" s="17" t="s">
        <v>59</v>
      </c>
      <c r="N5" s="17" t="s">
        <v>60</v>
      </c>
      <c r="O5" s="22" t="s">
        <v>61</v>
      </c>
      <c r="P5" s="141"/>
    </row>
    <row r="6" spans="1:16" s="3" customFormat="1" ht="60" customHeight="1" x14ac:dyDescent="0.2">
      <c r="A6" s="55" t="s">
        <v>7</v>
      </c>
      <c r="B6" s="56" t="s">
        <v>23</v>
      </c>
      <c r="C6" s="57" t="s">
        <v>24</v>
      </c>
      <c r="D6" s="58" t="s">
        <v>95</v>
      </c>
      <c r="E6" s="33">
        <v>40000</v>
      </c>
      <c r="F6" s="47">
        <v>0</v>
      </c>
      <c r="G6" s="47">
        <v>0</v>
      </c>
      <c r="H6" s="47">
        <v>0</v>
      </c>
      <c r="I6" s="48">
        <v>0</v>
      </c>
      <c r="J6" s="77">
        <f t="shared" ref="J6" si="0">SUM(E6:I6)</f>
        <v>40000</v>
      </c>
      <c r="K6" s="33">
        <v>27000</v>
      </c>
      <c r="L6" s="47">
        <v>0</v>
      </c>
      <c r="M6" s="47">
        <v>0</v>
      </c>
      <c r="N6" s="47">
        <v>0</v>
      </c>
      <c r="O6" s="48">
        <v>0</v>
      </c>
      <c r="P6" s="77">
        <f t="shared" ref="P6:P15" si="1">SUM(K6:O6)</f>
        <v>27000</v>
      </c>
    </row>
    <row r="7" spans="1:16" s="3" customFormat="1" ht="45" customHeight="1" x14ac:dyDescent="0.2">
      <c r="A7" s="55" t="s">
        <v>8</v>
      </c>
      <c r="B7" s="56" t="s">
        <v>112</v>
      </c>
      <c r="C7" s="57" t="s">
        <v>113</v>
      </c>
      <c r="D7" s="58" t="s">
        <v>95</v>
      </c>
      <c r="E7" s="80">
        <v>4000</v>
      </c>
      <c r="F7" s="81">
        <v>0</v>
      </c>
      <c r="G7" s="81">
        <v>0</v>
      </c>
      <c r="H7" s="81">
        <v>0</v>
      </c>
      <c r="I7" s="82">
        <v>0</v>
      </c>
      <c r="J7" s="117">
        <f>SUM(E7:I7)</f>
        <v>4000</v>
      </c>
      <c r="K7" s="80">
        <v>4000</v>
      </c>
      <c r="L7" s="81">
        <v>0</v>
      </c>
      <c r="M7" s="81">
        <v>0</v>
      </c>
      <c r="N7" s="81">
        <v>0</v>
      </c>
      <c r="O7" s="82">
        <v>0</v>
      </c>
      <c r="P7" s="117">
        <f t="shared" si="1"/>
        <v>4000</v>
      </c>
    </row>
    <row r="8" spans="1:16" s="3" customFormat="1" ht="54.95" customHeight="1" x14ac:dyDescent="0.2">
      <c r="A8" s="55" t="s">
        <v>0</v>
      </c>
      <c r="B8" s="56" t="s">
        <v>31</v>
      </c>
      <c r="C8" s="57" t="s">
        <v>26</v>
      </c>
      <c r="D8" s="58" t="s">
        <v>96</v>
      </c>
      <c r="E8" s="73">
        <f>J8*0.4</f>
        <v>1280</v>
      </c>
      <c r="F8" s="74">
        <f>J8*0.6</f>
        <v>1920</v>
      </c>
      <c r="G8" s="75">
        <v>0</v>
      </c>
      <c r="H8" s="75">
        <v>0</v>
      </c>
      <c r="I8" s="76">
        <v>0</v>
      </c>
      <c r="J8" s="78">
        <v>3200</v>
      </c>
      <c r="K8" s="73">
        <f>(2650+530)*0.4</f>
        <v>1272</v>
      </c>
      <c r="L8" s="74">
        <f>(2650+530)*0.6</f>
        <v>1908</v>
      </c>
      <c r="M8" s="75">
        <v>0</v>
      </c>
      <c r="N8" s="75">
        <v>0</v>
      </c>
      <c r="O8" s="76">
        <v>0</v>
      </c>
      <c r="P8" s="78">
        <f t="shared" si="1"/>
        <v>3180</v>
      </c>
    </row>
    <row r="9" spans="1:16" s="3" customFormat="1" ht="60" customHeight="1" x14ac:dyDescent="0.2">
      <c r="A9" s="55" t="s">
        <v>1</v>
      </c>
      <c r="B9" s="56" t="s">
        <v>103</v>
      </c>
      <c r="C9" s="57" t="s">
        <v>104</v>
      </c>
      <c r="D9" s="58" t="s">
        <v>102</v>
      </c>
      <c r="E9" s="39">
        <v>4080</v>
      </c>
      <c r="F9" s="40">
        <v>2720</v>
      </c>
      <c r="G9" s="50">
        <v>0</v>
      </c>
      <c r="H9" s="40">
        <v>17000</v>
      </c>
      <c r="I9" s="51">
        <v>0</v>
      </c>
      <c r="J9" s="79">
        <f>SUM(E9:I9)</f>
        <v>23800</v>
      </c>
      <c r="K9" s="39">
        <f>6792*0.6+737.42</f>
        <v>4812.62</v>
      </c>
      <c r="L9" s="40">
        <f>6792*0.4</f>
        <v>2716.8</v>
      </c>
      <c r="M9" s="50">
        <v>0</v>
      </c>
      <c r="N9" s="40">
        <v>0</v>
      </c>
      <c r="O9" s="51">
        <v>0</v>
      </c>
      <c r="P9" s="79">
        <f t="shared" si="1"/>
        <v>7529.42</v>
      </c>
    </row>
    <row r="10" spans="1:16" s="3" customFormat="1" ht="60" customHeight="1" x14ac:dyDescent="0.2">
      <c r="A10" s="55" t="s">
        <v>2</v>
      </c>
      <c r="B10" s="56" t="s">
        <v>97</v>
      </c>
      <c r="C10" s="72" t="s">
        <v>98</v>
      </c>
      <c r="D10" s="58" t="s">
        <v>102</v>
      </c>
      <c r="E10" s="122">
        <v>0</v>
      </c>
      <c r="F10" s="75">
        <v>0</v>
      </c>
      <c r="G10" s="75">
        <v>0</v>
      </c>
      <c r="H10" s="75">
        <v>0</v>
      </c>
      <c r="I10" s="76">
        <v>0</v>
      </c>
      <c r="J10" s="78">
        <f>SUM(E10:I10)</f>
        <v>0</v>
      </c>
      <c r="K10" s="122">
        <v>0</v>
      </c>
      <c r="L10" s="75">
        <v>0</v>
      </c>
      <c r="M10" s="75">
        <v>0</v>
      </c>
      <c r="N10" s="75">
        <v>0</v>
      </c>
      <c r="O10" s="76">
        <v>0</v>
      </c>
      <c r="P10" s="78">
        <f t="shared" si="1"/>
        <v>0</v>
      </c>
    </row>
    <row r="11" spans="1:16" s="3" customFormat="1" ht="60" customHeight="1" x14ac:dyDescent="0.2">
      <c r="A11" s="55" t="s">
        <v>3</v>
      </c>
      <c r="B11" s="56" t="s">
        <v>85</v>
      </c>
      <c r="C11" s="72" t="s">
        <v>91</v>
      </c>
      <c r="D11" s="58" t="s">
        <v>95</v>
      </c>
      <c r="E11" s="39">
        <v>1000</v>
      </c>
      <c r="F11" s="50">
        <v>0</v>
      </c>
      <c r="G11" s="50">
        <v>0</v>
      </c>
      <c r="H11" s="50">
        <v>0</v>
      </c>
      <c r="I11" s="41">
        <v>2150</v>
      </c>
      <c r="J11" s="79">
        <f t="shared" ref="J11:J13" si="2">SUM(E11:I11)</f>
        <v>3150</v>
      </c>
      <c r="K11" s="39">
        <v>1000</v>
      </c>
      <c r="L11" s="50">
        <v>0</v>
      </c>
      <c r="M11" s="50">
        <v>0</v>
      </c>
      <c r="N11" s="50">
        <v>0</v>
      </c>
      <c r="O11" s="41">
        <v>2150</v>
      </c>
      <c r="P11" s="79">
        <f t="shared" si="1"/>
        <v>3150</v>
      </c>
    </row>
    <row r="12" spans="1:16" s="3" customFormat="1" ht="68.25" customHeight="1" x14ac:dyDescent="0.2">
      <c r="A12" s="55" t="s">
        <v>12</v>
      </c>
      <c r="B12" s="56" t="s">
        <v>99</v>
      </c>
      <c r="C12" s="57" t="s">
        <v>100</v>
      </c>
      <c r="D12" s="58" t="s">
        <v>102</v>
      </c>
      <c r="E12" s="33">
        <v>8400</v>
      </c>
      <c r="F12" s="47">
        <v>0</v>
      </c>
      <c r="G12" s="47">
        <v>0</v>
      </c>
      <c r="H12" s="47">
        <v>0</v>
      </c>
      <c r="I12" s="48">
        <v>0</v>
      </c>
      <c r="J12" s="77">
        <f t="shared" si="2"/>
        <v>8400</v>
      </c>
      <c r="K12" s="33">
        <v>5000</v>
      </c>
      <c r="L12" s="47">
        <v>0</v>
      </c>
      <c r="M12" s="47">
        <v>0</v>
      </c>
      <c r="N12" s="47">
        <v>0</v>
      </c>
      <c r="O12" s="48">
        <v>0</v>
      </c>
      <c r="P12" s="77">
        <f t="shared" si="1"/>
        <v>5000</v>
      </c>
    </row>
    <row r="13" spans="1:16" s="3" customFormat="1" ht="57" customHeight="1" x14ac:dyDescent="0.2">
      <c r="A13" s="110" t="s">
        <v>16</v>
      </c>
      <c r="B13" s="104" t="s">
        <v>79</v>
      </c>
      <c r="C13" s="105" t="s">
        <v>101</v>
      </c>
      <c r="D13" s="106" t="s">
        <v>102</v>
      </c>
      <c r="E13" s="119">
        <v>0</v>
      </c>
      <c r="F13" s="120">
        <v>0</v>
      </c>
      <c r="G13" s="120">
        <v>0</v>
      </c>
      <c r="H13" s="120">
        <v>0</v>
      </c>
      <c r="I13" s="121">
        <v>0</v>
      </c>
      <c r="J13" s="78">
        <f t="shared" si="2"/>
        <v>0</v>
      </c>
      <c r="K13" s="119">
        <v>0</v>
      </c>
      <c r="L13" s="120">
        <v>0</v>
      </c>
      <c r="M13" s="120">
        <v>0</v>
      </c>
      <c r="N13" s="120">
        <v>0</v>
      </c>
      <c r="O13" s="121">
        <v>0</v>
      </c>
      <c r="P13" s="78">
        <f t="shared" si="1"/>
        <v>0</v>
      </c>
    </row>
    <row r="14" spans="1:16" s="3" customFormat="1" ht="65.25" customHeight="1" x14ac:dyDescent="0.2">
      <c r="A14" s="108" t="s">
        <v>15</v>
      </c>
      <c r="B14" s="104" t="s">
        <v>114</v>
      </c>
      <c r="C14" s="105" t="s">
        <v>93</v>
      </c>
      <c r="D14" s="106" t="s">
        <v>102</v>
      </c>
      <c r="E14" s="80">
        <v>0</v>
      </c>
      <c r="F14" s="81">
        <v>0</v>
      </c>
      <c r="G14" s="81">
        <v>0</v>
      </c>
      <c r="H14" s="81">
        <v>0</v>
      </c>
      <c r="I14" s="82">
        <v>0</v>
      </c>
      <c r="J14" s="109">
        <f t="shared" ref="J14" si="3">SUM(E14:I14)</f>
        <v>0</v>
      </c>
      <c r="K14" s="80">
        <v>0</v>
      </c>
      <c r="L14" s="81">
        <v>0</v>
      </c>
      <c r="M14" s="81">
        <v>0</v>
      </c>
      <c r="N14" s="81">
        <v>0</v>
      </c>
      <c r="O14" s="82">
        <v>0</v>
      </c>
      <c r="P14" s="109">
        <f t="shared" si="1"/>
        <v>0</v>
      </c>
    </row>
    <row r="15" spans="1:16" s="3" customFormat="1" ht="65.25" customHeight="1" x14ac:dyDescent="0.2">
      <c r="A15" s="108" t="s">
        <v>111</v>
      </c>
      <c r="B15" s="104" t="s">
        <v>160</v>
      </c>
      <c r="C15" s="105" t="s">
        <v>161</v>
      </c>
      <c r="D15" s="106" t="s">
        <v>163</v>
      </c>
      <c r="E15" s="80">
        <f>134150-G15</f>
        <v>61605</v>
      </c>
      <c r="F15" s="81">
        <v>0</v>
      </c>
      <c r="G15" s="128">
        <v>72545</v>
      </c>
      <c r="H15" s="81">
        <v>0</v>
      </c>
      <c r="I15" s="82">
        <v>0</v>
      </c>
      <c r="J15" s="109">
        <f>SUM(E15:I15)</f>
        <v>134150</v>
      </c>
      <c r="K15" s="80">
        <v>0</v>
      </c>
      <c r="L15" s="81">
        <v>0</v>
      </c>
      <c r="M15" s="128">
        <v>0</v>
      </c>
      <c r="N15" s="81">
        <v>0</v>
      </c>
      <c r="O15" s="82">
        <v>0</v>
      </c>
      <c r="P15" s="109">
        <f t="shared" si="1"/>
        <v>0</v>
      </c>
    </row>
    <row r="16" spans="1:16" s="3" customFormat="1" ht="24.95" customHeight="1" x14ac:dyDescent="0.2">
      <c r="A16" s="142" t="s">
        <v>73</v>
      </c>
      <c r="B16" s="143"/>
      <c r="C16" s="143"/>
      <c r="D16" s="144"/>
      <c r="E16" s="83">
        <f>SUM(E6:E15)</f>
        <v>120365</v>
      </c>
      <c r="F16" s="84">
        <f>SUM(F6:F15)</f>
        <v>4640</v>
      </c>
      <c r="G16" s="85">
        <f>SUM(G6:G15)</f>
        <v>72545</v>
      </c>
      <c r="H16" s="100">
        <f>SUM(H6:H15)</f>
        <v>17000</v>
      </c>
      <c r="I16" s="86">
        <f>SUM(I6:I15)</f>
        <v>2150</v>
      </c>
      <c r="J16" s="87">
        <f t="shared" ref="J16" si="4">SUM(J6:J15)</f>
        <v>216700</v>
      </c>
      <c r="K16" s="83">
        <f t="shared" ref="K16:P16" si="5">SUM(K6:K15)</f>
        <v>43084.62</v>
      </c>
      <c r="L16" s="84">
        <f t="shared" si="5"/>
        <v>4624.8</v>
      </c>
      <c r="M16" s="85">
        <f t="shared" si="5"/>
        <v>0</v>
      </c>
      <c r="N16" s="100">
        <f t="shared" si="5"/>
        <v>0</v>
      </c>
      <c r="O16" s="86">
        <f t="shared" si="5"/>
        <v>2150</v>
      </c>
      <c r="P16" s="87">
        <f t="shared" si="5"/>
        <v>49859.42</v>
      </c>
    </row>
    <row r="17" spans="1:16" s="3" customFormat="1" ht="12.75" customHeight="1" x14ac:dyDescent="0.2">
      <c r="A17" s="6"/>
      <c r="B17" s="6"/>
      <c r="C17" s="6"/>
      <c r="D17" s="20"/>
      <c r="E17" s="6"/>
      <c r="F17" s="6"/>
      <c r="G17" s="6"/>
      <c r="H17" s="6"/>
      <c r="I17" s="6"/>
      <c r="K17" s="6"/>
      <c r="L17" s="6"/>
      <c r="M17" s="6"/>
      <c r="N17" s="6"/>
      <c r="O17" s="6"/>
    </row>
    <row r="18" spans="1:16" ht="12.75" customHeight="1" x14ac:dyDescent="0.2">
      <c r="A18" s="23" t="s">
        <v>32</v>
      </c>
    </row>
    <row r="19" spans="1:16" ht="11.1" customHeight="1" x14ac:dyDescent="0.2"/>
    <row r="20" spans="1:16" ht="11.1" customHeight="1" x14ac:dyDescent="0.2">
      <c r="A20" s="151"/>
      <c r="B20" s="151"/>
      <c r="C20" s="151"/>
      <c r="D20" s="151"/>
      <c r="E20" s="171"/>
      <c r="F20" s="171"/>
      <c r="G20" s="171"/>
      <c r="H20" s="171"/>
      <c r="I20" s="171"/>
      <c r="J20" s="171"/>
      <c r="K20" s="171"/>
      <c r="L20" s="171"/>
      <c r="M20" s="171"/>
      <c r="N20" s="171"/>
      <c r="O20" s="171"/>
      <c r="P20" s="171"/>
    </row>
    <row r="21" spans="1:16" s="3" customFormat="1" ht="17.25" customHeight="1" x14ac:dyDescent="0.2">
      <c r="A21" s="134" t="s">
        <v>170</v>
      </c>
      <c r="B21" s="135"/>
      <c r="C21" s="135"/>
      <c r="D21" s="135"/>
      <c r="E21" s="135"/>
      <c r="F21" s="135"/>
      <c r="G21" s="135"/>
      <c r="H21" s="135"/>
      <c r="I21" s="135"/>
      <c r="J21" s="136"/>
      <c r="K21" s="175" t="s">
        <v>169</v>
      </c>
      <c r="L21" s="176"/>
      <c r="M21" s="176"/>
      <c r="N21" s="176"/>
      <c r="O21" s="176"/>
      <c r="P21" s="177"/>
    </row>
    <row r="22" spans="1:16" ht="12.75" customHeight="1" x14ac:dyDescent="0.2">
      <c r="A22" s="133" t="s">
        <v>40</v>
      </c>
      <c r="B22" s="153" t="s">
        <v>126</v>
      </c>
      <c r="C22" s="154"/>
      <c r="D22" s="154"/>
      <c r="E22" s="154"/>
      <c r="F22" s="154"/>
      <c r="G22" s="154"/>
      <c r="H22" s="154"/>
      <c r="I22" s="154"/>
      <c r="J22" s="155"/>
      <c r="K22" s="172" t="s">
        <v>191</v>
      </c>
      <c r="L22" s="172"/>
      <c r="M22" s="172"/>
      <c r="N22" s="172"/>
      <c r="O22" s="172"/>
      <c r="P22" s="172"/>
    </row>
    <row r="23" spans="1:16" ht="28.5" customHeight="1" x14ac:dyDescent="0.2">
      <c r="A23" s="133"/>
      <c r="B23" s="156"/>
      <c r="C23" s="157"/>
      <c r="D23" s="157"/>
      <c r="E23" s="157"/>
      <c r="F23" s="157"/>
      <c r="G23" s="157"/>
      <c r="H23" s="157"/>
      <c r="I23" s="157"/>
      <c r="J23" s="158"/>
      <c r="K23" s="172"/>
      <c r="L23" s="172"/>
      <c r="M23" s="172"/>
      <c r="N23" s="172"/>
      <c r="O23" s="172"/>
      <c r="P23" s="172"/>
    </row>
    <row r="24" spans="1:16" ht="12.75" customHeight="1" x14ac:dyDescent="0.2">
      <c r="A24" s="152" t="s">
        <v>84</v>
      </c>
      <c r="B24" s="165" t="s">
        <v>171</v>
      </c>
      <c r="C24" s="166"/>
      <c r="D24" s="166"/>
      <c r="E24" s="166"/>
      <c r="F24" s="166"/>
      <c r="G24" s="166"/>
      <c r="H24" s="166"/>
      <c r="I24" s="166"/>
      <c r="J24" s="167"/>
      <c r="K24" s="173" t="s">
        <v>192</v>
      </c>
      <c r="L24" s="173"/>
      <c r="M24" s="173"/>
      <c r="N24" s="173"/>
      <c r="O24" s="173"/>
      <c r="P24" s="173"/>
    </row>
    <row r="25" spans="1:16" ht="15" customHeight="1" x14ac:dyDescent="0.2">
      <c r="A25" s="152"/>
      <c r="B25" s="168"/>
      <c r="C25" s="169"/>
      <c r="D25" s="169"/>
      <c r="E25" s="169"/>
      <c r="F25" s="169"/>
      <c r="G25" s="169"/>
      <c r="H25" s="169"/>
      <c r="I25" s="169"/>
      <c r="J25" s="170"/>
      <c r="K25" s="173"/>
      <c r="L25" s="173"/>
      <c r="M25" s="173"/>
      <c r="N25" s="173"/>
      <c r="O25" s="173"/>
      <c r="P25" s="173"/>
    </row>
    <row r="26" spans="1:16" ht="40.5" customHeight="1" x14ac:dyDescent="0.2">
      <c r="A26" s="125" t="s">
        <v>42</v>
      </c>
      <c r="B26" s="162" t="s">
        <v>127</v>
      </c>
      <c r="C26" s="163"/>
      <c r="D26" s="163"/>
      <c r="E26" s="163"/>
      <c r="F26" s="163"/>
      <c r="G26" s="163"/>
      <c r="H26" s="163"/>
      <c r="I26" s="163"/>
      <c r="J26" s="164"/>
      <c r="K26" s="174" t="s">
        <v>190</v>
      </c>
      <c r="L26" s="174"/>
      <c r="M26" s="174"/>
      <c r="N26" s="174"/>
      <c r="O26" s="174"/>
      <c r="P26" s="174"/>
    </row>
    <row r="27" spans="1:16" ht="12.75" customHeight="1" x14ac:dyDescent="0.2">
      <c r="A27" s="133" t="s">
        <v>94</v>
      </c>
      <c r="B27" s="153" t="s">
        <v>172</v>
      </c>
      <c r="C27" s="154"/>
      <c r="D27" s="154"/>
      <c r="E27" s="154"/>
      <c r="F27" s="154"/>
      <c r="G27" s="154"/>
      <c r="H27" s="154"/>
      <c r="I27" s="154"/>
      <c r="J27" s="155"/>
      <c r="K27" s="173" t="s">
        <v>193</v>
      </c>
      <c r="L27" s="173"/>
      <c r="M27" s="173"/>
      <c r="N27" s="173"/>
      <c r="O27" s="173"/>
      <c r="P27" s="173"/>
    </row>
    <row r="28" spans="1:16" ht="93.75" customHeight="1" x14ac:dyDescent="0.2">
      <c r="A28" s="133"/>
      <c r="B28" s="156"/>
      <c r="C28" s="157"/>
      <c r="D28" s="157"/>
      <c r="E28" s="157"/>
      <c r="F28" s="157"/>
      <c r="G28" s="157"/>
      <c r="H28" s="157"/>
      <c r="I28" s="157"/>
      <c r="J28" s="158"/>
      <c r="K28" s="173"/>
      <c r="L28" s="173"/>
      <c r="M28" s="173"/>
      <c r="N28" s="173"/>
      <c r="O28" s="173"/>
      <c r="P28" s="173"/>
    </row>
    <row r="29" spans="1:16" ht="12.75" customHeight="1" x14ac:dyDescent="0.2">
      <c r="A29" s="133" t="s">
        <v>122</v>
      </c>
      <c r="B29" s="153" t="s">
        <v>173</v>
      </c>
      <c r="C29" s="154"/>
      <c r="D29" s="154"/>
      <c r="E29" s="154"/>
      <c r="F29" s="154"/>
      <c r="G29" s="154"/>
      <c r="H29" s="154"/>
      <c r="I29" s="154"/>
      <c r="J29" s="155"/>
      <c r="K29" s="173" t="s">
        <v>194</v>
      </c>
      <c r="L29" s="173"/>
      <c r="M29" s="173"/>
      <c r="N29" s="173"/>
      <c r="O29" s="173"/>
      <c r="P29" s="173"/>
    </row>
    <row r="30" spans="1:16" ht="92.25" customHeight="1" x14ac:dyDescent="0.2">
      <c r="A30" s="133"/>
      <c r="B30" s="156"/>
      <c r="C30" s="157"/>
      <c r="D30" s="157"/>
      <c r="E30" s="157"/>
      <c r="F30" s="157"/>
      <c r="G30" s="157"/>
      <c r="H30" s="157"/>
      <c r="I30" s="157"/>
      <c r="J30" s="158"/>
      <c r="K30" s="173"/>
      <c r="L30" s="173"/>
      <c r="M30" s="173"/>
      <c r="N30" s="173"/>
      <c r="O30" s="173"/>
      <c r="P30" s="173"/>
    </row>
    <row r="31" spans="1:16" ht="12.75" customHeight="1" x14ac:dyDescent="0.2">
      <c r="A31" s="133" t="s">
        <v>129</v>
      </c>
      <c r="B31" s="153" t="s">
        <v>214</v>
      </c>
      <c r="C31" s="154"/>
      <c r="D31" s="154"/>
      <c r="E31" s="154"/>
      <c r="F31" s="154"/>
      <c r="G31" s="154"/>
      <c r="H31" s="154"/>
      <c r="I31" s="154"/>
      <c r="J31" s="155"/>
      <c r="K31" s="173" t="s">
        <v>215</v>
      </c>
      <c r="L31" s="173"/>
      <c r="M31" s="173"/>
      <c r="N31" s="173"/>
      <c r="O31" s="173"/>
      <c r="P31" s="173"/>
    </row>
    <row r="32" spans="1:16" ht="12.75" customHeight="1" x14ac:dyDescent="0.2">
      <c r="A32" s="133"/>
      <c r="B32" s="159"/>
      <c r="C32" s="160"/>
      <c r="D32" s="160"/>
      <c r="E32" s="160"/>
      <c r="F32" s="160"/>
      <c r="G32" s="160"/>
      <c r="H32" s="160"/>
      <c r="I32" s="160"/>
      <c r="J32" s="161"/>
      <c r="K32" s="173"/>
      <c r="L32" s="173"/>
      <c r="M32" s="173"/>
      <c r="N32" s="173"/>
      <c r="O32" s="173"/>
      <c r="P32" s="173"/>
    </row>
    <row r="33" spans="1:16" ht="12.75" customHeight="1" x14ac:dyDescent="0.2">
      <c r="A33" s="133"/>
      <c r="B33" s="159"/>
      <c r="C33" s="160"/>
      <c r="D33" s="160"/>
      <c r="E33" s="160"/>
      <c r="F33" s="160"/>
      <c r="G33" s="160"/>
      <c r="H33" s="160"/>
      <c r="I33" s="160"/>
      <c r="J33" s="161"/>
      <c r="K33" s="173"/>
      <c r="L33" s="173"/>
      <c r="M33" s="173"/>
      <c r="N33" s="173"/>
      <c r="O33" s="173"/>
      <c r="P33" s="173"/>
    </row>
    <row r="34" spans="1:16" ht="39.75" customHeight="1" x14ac:dyDescent="0.2">
      <c r="A34" s="133"/>
      <c r="B34" s="156"/>
      <c r="C34" s="157"/>
      <c r="D34" s="157"/>
      <c r="E34" s="157"/>
      <c r="F34" s="157"/>
      <c r="G34" s="157"/>
      <c r="H34" s="157"/>
      <c r="I34" s="157"/>
      <c r="J34" s="158"/>
      <c r="K34" s="173"/>
      <c r="L34" s="173"/>
      <c r="M34" s="173"/>
      <c r="N34" s="173"/>
      <c r="O34" s="173"/>
      <c r="P34" s="173"/>
    </row>
    <row r="35" spans="1:16" ht="12.75" customHeight="1" x14ac:dyDescent="0.2">
      <c r="A35" s="133" t="s">
        <v>130</v>
      </c>
      <c r="B35" s="153" t="s">
        <v>174</v>
      </c>
      <c r="C35" s="154"/>
      <c r="D35" s="154"/>
      <c r="E35" s="154"/>
      <c r="F35" s="154"/>
      <c r="G35" s="154"/>
      <c r="H35" s="154"/>
      <c r="I35" s="154"/>
      <c r="J35" s="155"/>
      <c r="K35" s="173" t="s">
        <v>195</v>
      </c>
      <c r="L35" s="173"/>
      <c r="M35" s="173"/>
      <c r="N35" s="173"/>
      <c r="O35" s="173"/>
      <c r="P35" s="173"/>
    </row>
    <row r="36" spans="1:16" ht="68.25" customHeight="1" x14ac:dyDescent="0.2">
      <c r="A36" s="133"/>
      <c r="B36" s="156"/>
      <c r="C36" s="157"/>
      <c r="D36" s="157"/>
      <c r="E36" s="157"/>
      <c r="F36" s="157"/>
      <c r="G36" s="157"/>
      <c r="H36" s="157"/>
      <c r="I36" s="157"/>
      <c r="J36" s="158"/>
      <c r="K36" s="173"/>
      <c r="L36" s="173"/>
      <c r="M36" s="173"/>
      <c r="N36" s="173"/>
      <c r="O36" s="173"/>
      <c r="P36" s="173"/>
    </row>
    <row r="37" spans="1:16" ht="12.75" customHeight="1" x14ac:dyDescent="0.2">
      <c r="A37" s="133" t="s">
        <v>131</v>
      </c>
      <c r="B37" s="153" t="s">
        <v>175</v>
      </c>
      <c r="C37" s="154"/>
      <c r="D37" s="154"/>
      <c r="E37" s="154"/>
      <c r="F37" s="154"/>
      <c r="G37" s="154"/>
      <c r="H37" s="154"/>
      <c r="I37" s="154"/>
      <c r="J37" s="155"/>
      <c r="K37" s="173" t="s">
        <v>194</v>
      </c>
      <c r="L37" s="173"/>
      <c r="M37" s="173"/>
      <c r="N37" s="173"/>
      <c r="O37" s="173"/>
      <c r="P37" s="173"/>
    </row>
    <row r="38" spans="1:16" x14ac:dyDescent="0.2">
      <c r="A38" s="133"/>
      <c r="B38" s="159"/>
      <c r="C38" s="160"/>
      <c r="D38" s="160"/>
      <c r="E38" s="160"/>
      <c r="F38" s="160"/>
      <c r="G38" s="160"/>
      <c r="H38" s="160"/>
      <c r="I38" s="160"/>
      <c r="J38" s="161"/>
      <c r="K38" s="173"/>
      <c r="L38" s="173"/>
      <c r="M38" s="173"/>
      <c r="N38" s="173"/>
      <c r="O38" s="173"/>
      <c r="P38" s="173"/>
    </row>
    <row r="39" spans="1:16" x14ac:dyDescent="0.2">
      <c r="A39" s="133"/>
      <c r="B39" s="159"/>
      <c r="C39" s="160"/>
      <c r="D39" s="160"/>
      <c r="E39" s="160"/>
      <c r="F39" s="160"/>
      <c r="G39" s="160"/>
      <c r="H39" s="160"/>
      <c r="I39" s="160"/>
      <c r="J39" s="161"/>
      <c r="K39" s="173"/>
      <c r="L39" s="173"/>
      <c r="M39" s="173"/>
      <c r="N39" s="173"/>
      <c r="O39" s="173"/>
      <c r="P39" s="173"/>
    </row>
    <row r="40" spans="1:16" ht="18" customHeight="1" x14ac:dyDescent="0.2">
      <c r="A40" s="133"/>
      <c r="B40" s="156"/>
      <c r="C40" s="157"/>
      <c r="D40" s="157"/>
      <c r="E40" s="157"/>
      <c r="F40" s="157"/>
      <c r="G40" s="157"/>
      <c r="H40" s="157"/>
      <c r="I40" s="157"/>
      <c r="J40" s="158"/>
      <c r="K40" s="173"/>
      <c r="L40" s="173"/>
      <c r="M40" s="173"/>
      <c r="N40" s="173"/>
      <c r="O40" s="173"/>
      <c r="P40" s="173"/>
    </row>
    <row r="41" spans="1:16" ht="47.25" customHeight="1" x14ac:dyDescent="0.2">
      <c r="A41" s="126" t="s">
        <v>132</v>
      </c>
      <c r="B41" s="162" t="s">
        <v>176</v>
      </c>
      <c r="C41" s="163"/>
      <c r="D41" s="163"/>
      <c r="E41" s="163"/>
      <c r="F41" s="163"/>
      <c r="G41" s="163"/>
      <c r="H41" s="163"/>
      <c r="I41" s="163"/>
      <c r="J41" s="164"/>
      <c r="K41" s="173" t="s">
        <v>194</v>
      </c>
      <c r="L41" s="173"/>
      <c r="M41" s="173"/>
      <c r="N41" s="173"/>
      <c r="O41" s="173"/>
      <c r="P41" s="173"/>
    </row>
    <row r="42" spans="1:16" ht="78.75" customHeight="1" x14ac:dyDescent="0.2">
      <c r="A42" s="126" t="s">
        <v>162</v>
      </c>
      <c r="B42" s="178" t="s">
        <v>188</v>
      </c>
      <c r="C42" s="179"/>
      <c r="D42" s="179"/>
      <c r="E42" s="179"/>
      <c r="F42" s="179"/>
      <c r="G42" s="179"/>
      <c r="H42" s="179"/>
      <c r="I42" s="179"/>
      <c r="J42" s="180"/>
      <c r="K42" s="173" t="s">
        <v>196</v>
      </c>
      <c r="L42" s="173"/>
      <c r="M42" s="173"/>
      <c r="N42" s="173"/>
      <c r="O42" s="173"/>
      <c r="P42" s="173"/>
    </row>
  </sheetData>
  <sheetProtection algorithmName="SHA-512" hashValue="X7B20wPY+V+21ps1ZRBrv4mMSXsSTHHk4fORV8RBdXPfu+V05uRMyaoLgqtachjRnxk3aAIZgcoYeVbEvQJPCQ==" saltValue="hE3H18d7qMVXP1bVoxihwg==" spinCount="100000" sheet="1" objects="1" scenarios="1"/>
  <mergeCells count="43">
    <mergeCell ref="K35:P36"/>
    <mergeCell ref="K37:P40"/>
    <mergeCell ref="K41:P41"/>
    <mergeCell ref="K42:P42"/>
    <mergeCell ref="B26:J26"/>
    <mergeCell ref="B27:J28"/>
    <mergeCell ref="B29:J30"/>
    <mergeCell ref="B31:J34"/>
    <mergeCell ref="K31:P34"/>
    <mergeCell ref="B42:J42"/>
    <mergeCell ref="K27:P28"/>
    <mergeCell ref="K29:P30"/>
    <mergeCell ref="K3:P3"/>
    <mergeCell ref="K4:O4"/>
    <mergeCell ref="P4:P5"/>
    <mergeCell ref="K20:P20"/>
    <mergeCell ref="K21:P21"/>
    <mergeCell ref="B24:J25"/>
    <mergeCell ref="E20:J20"/>
    <mergeCell ref="K22:P23"/>
    <mergeCell ref="K24:P25"/>
    <mergeCell ref="K26:P26"/>
    <mergeCell ref="A35:A36"/>
    <mergeCell ref="A37:A40"/>
    <mergeCell ref="B35:J36"/>
    <mergeCell ref="B37:J40"/>
    <mergeCell ref="B41:J41"/>
    <mergeCell ref="A31:A34"/>
    <mergeCell ref="A27:A28"/>
    <mergeCell ref="A29:A30"/>
    <mergeCell ref="A3:J3"/>
    <mergeCell ref="E4:I4"/>
    <mergeCell ref="J4:J5"/>
    <mergeCell ref="A16:D16"/>
    <mergeCell ref="A4:A5"/>
    <mergeCell ref="B4:B5"/>
    <mergeCell ref="C4:C5"/>
    <mergeCell ref="D4:D5"/>
    <mergeCell ref="A20:D20"/>
    <mergeCell ref="A22:A23"/>
    <mergeCell ref="A24:A25"/>
    <mergeCell ref="A21:J21"/>
    <mergeCell ref="B22:J23"/>
  </mergeCells>
  <phoneticPr fontId="1" type="noConversion"/>
  <pageMargins left="0.35433070866141736" right="0.35433070866141736" top="0.59055118110236227" bottom="0.19685039370078741" header="0.31496062992125984" footer="0.31496062992125984"/>
  <pageSetup paperSize="9" scale="75" orientation="landscape" r:id="rId1"/>
  <headerFooter alignWithMargins="0">
    <oddHeader>&amp;CKOMUNALAC POŽEGA d.o.o. - IZVRŠENJE PLANA INVESTICIJA I INVESTICIJSKOG ODRŽAVANJA ZA 2025.GODINU</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9"/>
  <sheetViews>
    <sheetView zoomScaleNormal="100" workbookViewId="0">
      <selection activeCell="J16" sqref="J16"/>
    </sheetView>
  </sheetViews>
  <sheetFormatPr defaultRowHeight="12.75" x14ac:dyDescent="0.2"/>
  <cols>
    <col min="1" max="1" width="4.85546875" style="5" customWidth="1"/>
    <col min="2" max="2" width="29.7109375" style="5" customWidth="1"/>
    <col min="3" max="3" width="38.7109375" style="5" customWidth="1"/>
    <col min="4" max="4" width="11.7109375" style="19" customWidth="1"/>
    <col min="5" max="6" width="15.7109375" style="2" customWidth="1"/>
    <col min="7" max="7" width="17.5703125" style="2" customWidth="1"/>
    <col min="8" max="9" width="15.7109375" style="2" customWidth="1"/>
    <col min="10" max="10" width="17.5703125" style="2" customWidth="1"/>
    <col min="11" max="16384" width="9.140625" style="2"/>
  </cols>
  <sheetData>
    <row r="1" spans="1:10" s="16" customFormat="1" ht="20.100000000000001" customHeight="1" x14ac:dyDescent="0.2">
      <c r="A1" s="14" t="s">
        <v>8</v>
      </c>
      <c r="B1" s="15" t="s">
        <v>5</v>
      </c>
      <c r="C1" s="15"/>
      <c r="D1" s="18"/>
      <c r="E1" s="15"/>
      <c r="F1" s="15"/>
      <c r="H1" s="15"/>
      <c r="I1" s="15"/>
    </row>
    <row r="2" spans="1:10" s="3" customFormat="1" ht="13.5" customHeight="1" x14ac:dyDescent="0.2">
      <c r="A2" s="12"/>
      <c r="B2" s="13"/>
      <c r="C2" s="13"/>
      <c r="D2" s="19"/>
      <c r="E2" s="2"/>
      <c r="F2" s="2"/>
      <c r="H2" s="2"/>
      <c r="I2" s="2"/>
    </row>
    <row r="3" spans="1:10" s="3" customFormat="1" ht="13.5" customHeight="1" x14ac:dyDescent="0.2">
      <c r="A3" s="181" t="s">
        <v>170</v>
      </c>
      <c r="B3" s="182"/>
      <c r="C3" s="182"/>
      <c r="D3" s="182"/>
      <c r="E3" s="182"/>
      <c r="F3" s="182"/>
      <c r="G3" s="183"/>
      <c r="H3" s="186" t="s">
        <v>169</v>
      </c>
      <c r="I3" s="186"/>
      <c r="J3" s="187"/>
    </row>
    <row r="4" spans="1:10" s="3" customFormat="1" ht="24.95" customHeight="1" x14ac:dyDescent="0.2">
      <c r="A4" s="145" t="s">
        <v>14</v>
      </c>
      <c r="B4" s="147" t="s">
        <v>17</v>
      </c>
      <c r="C4" s="147" t="s">
        <v>19</v>
      </c>
      <c r="D4" s="184" t="s">
        <v>18</v>
      </c>
      <c r="E4" s="137" t="s">
        <v>21</v>
      </c>
      <c r="F4" s="139"/>
      <c r="G4" s="140" t="s">
        <v>87</v>
      </c>
      <c r="H4" s="137" t="s">
        <v>21</v>
      </c>
      <c r="I4" s="139"/>
      <c r="J4" s="140" t="s">
        <v>87</v>
      </c>
    </row>
    <row r="5" spans="1:10" s="3" customFormat="1" ht="24.95" customHeight="1" x14ac:dyDescent="0.2">
      <c r="A5" s="146"/>
      <c r="B5" s="148"/>
      <c r="C5" s="148"/>
      <c r="D5" s="185"/>
      <c r="E5" s="42" t="s">
        <v>62</v>
      </c>
      <c r="F5" s="27" t="s">
        <v>72</v>
      </c>
      <c r="G5" s="141"/>
      <c r="H5" s="42" t="s">
        <v>62</v>
      </c>
      <c r="I5" s="27" t="s">
        <v>72</v>
      </c>
      <c r="J5" s="141"/>
    </row>
    <row r="6" spans="1:10" s="3" customFormat="1" ht="69.75" customHeight="1" x14ac:dyDescent="0.2">
      <c r="A6" s="55" t="s">
        <v>7</v>
      </c>
      <c r="B6" s="56" t="s">
        <v>44</v>
      </c>
      <c r="C6" s="57" t="s">
        <v>124</v>
      </c>
      <c r="D6" s="58" t="s">
        <v>106</v>
      </c>
      <c r="E6" s="33">
        <f>1000+1000+1000+2000+600+200+400+200</f>
        <v>6400</v>
      </c>
      <c r="F6" s="48">
        <v>0</v>
      </c>
      <c r="G6" s="77">
        <f t="shared" ref="G6:G14" si="0">SUM(E6:F6)</f>
        <v>6400</v>
      </c>
      <c r="H6" s="33">
        <f>3000+933.06</f>
        <v>3933.06</v>
      </c>
      <c r="I6" s="48">
        <v>0</v>
      </c>
      <c r="J6" s="77">
        <f>SUM(H6:I6)</f>
        <v>3933.06</v>
      </c>
    </row>
    <row r="7" spans="1:10" s="3" customFormat="1" ht="58.5" customHeight="1" x14ac:dyDescent="0.2">
      <c r="A7" s="55" t="s">
        <v>8</v>
      </c>
      <c r="B7" s="56" t="s">
        <v>45</v>
      </c>
      <c r="C7" s="57" t="s">
        <v>128</v>
      </c>
      <c r="D7" s="58" t="s">
        <v>106</v>
      </c>
      <c r="E7" s="33">
        <v>2300</v>
      </c>
      <c r="F7" s="48">
        <v>0</v>
      </c>
      <c r="G7" s="77">
        <f t="shared" si="0"/>
        <v>2300</v>
      </c>
      <c r="H7" s="33">
        <f>3800</f>
        <v>3800</v>
      </c>
      <c r="I7" s="48">
        <v>0</v>
      </c>
      <c r="J7" s="77">
        <f t="shared" ref="J7:J15" si="1">SUM(H7:I7)</f>
        <v>3800</v>
      </c>
    </row>
    <row r="8" spans="1:10" s="3" customFormat="1" ht="51.75" customHeight="1" x14ac:dyDescent="0.2">
      <c r="A8" s="55" t="s">
        <v>0</v>
      </c>
      <c r="B8" s="56" t="s">
        <v>46</v>
      </c>
      <c r="C8" s="57" t="s">
        <v>80</v>
      </c>
      <c r="D8" s="58" t="s">
        <v>106</v>
      </c>
      <c r="E8" s="36">
        <v>1800</v>
      </c>
      <c r="F8" s="48">
        <v>0</v>
      </c>
      <c r="G8" s="77">
        <f t="shared" si="0"/>
        <v>1800</v>
      </c>
      <c r="H8" s="36">
        <f>3000</f>
        <v>3000</v>
      </c>
      <c r="I8" s="48">
        <v>0</v>
      </c>
      <c r="J8" s="77">
        <f t="shared" si="1"/>
        <v>3000</v>
      </c>
    </row>
    <row r="9" spans="1:10" s="3" customFormat="1" ht="62.25" customHeight="1" x14ac:dyDescent="0.2">
      <c r="A9" s="55" t="s">
        <v>1</v>
      </c>
      <c r="B9" s="56" t="s">
        <v>47</v>
      </c>
      <c r="C9" s="57" t="s">
        <v>105</v>
      </c>
      <c r="D9" s="58" t="s">
        <v>106</v>
      </c>
      <c r="E9" s="36">
        <f>3500+1500+2100+1000+5000+(7*200+500+300+1000+1400)+7900+900+800+2000</f>
        <v>29300</v>
      </c>
      <c r="F9" s="107">
        <v>0</v>
      </c>
      <c r="G9" s="77">
        <f t="shared" si="0"/>
        <v>29300</v>
      </c>
      <c r="H9" s="36">
        <f>5000+8834.78</f>
        <v>13834.78</v>
      </c>
      <c r="I9" s="107">
        <v>0</v>
      </c>
      <c r="J9" s="77">
        <f t="shared" si="1"/>
        <v>13834.78</v>
      </c>
    </row>
    <row r="10" spans="1:10" s="3" customFormat="1" ht="45" customHeight="1" x14ac:dyDescent="0.2">
      <c r="A10" s="55" t="s">
        <v>2</v>
      </c>
      <c r="B10" s="56" t="s">
        <v>48</v>
      </c>
      <c r="C10" s="57" t="s">
        <v>83</v>
      </c>
      <c r="D10" s="58" t="s">
        <v>106</v>
      </c>
      <c r="E10" s="36">
        <f>1000+220+150</f>
        <v>1370</v>
      </c>
      <c r="F10" s="49">
        <v>0</v>
      </c>
      <c r="G10" s="77">
        <f t="shared" si="0"/>
        <v>1370</v>
      </c>
      <c r="H10" s="36">
        <f>0</f>
        <v>0</v>
      </c>
      <c r="I10" s="49">
        <v>0</v>
      </c>
      <c r="J10" s="77">
        <f t="shared" si="1"/>
        <v>0</v>
      </c>
    </row>
    <row r="11" spans="1:10" s="3" customFormat="1" ht="45" customHeight="1" x14ac:dyDescent="0.2">
      <c r="A11" s="55" t="s">
        <v>3</v>
      </c>
      <c r="B11" s="56" t="s">
        <v>49</v>
      </c>
      <c r="C11" s="57" t="s">
        <v>81</v>
      </c>
      <c r="D11" s="58" t="s">
        <v>106</v>
      </c>
      <c r="E11" s="36">
        <f>1000+400+400+100+70</f>
        <v>1970</v>
      </c>
      <c r="F11" s="49">
        <v>0</v>
      </c>
      <c r="G11" s="77">
        <f t="shared" si="0"/>
        <v>1970</v>
      </c>
      <c r="H11" s="36">
        <f>0</f>
        <v>0</v>
      </c>
      <c r="I11" s="49">
        <v>0</v>
      </c>
      <c r="J11" s="77">
        <f t="shared" si="1"/>
        <v>0</v>
      </c>
    </row>
    <row r="12" spans="1:10" s="3" customFormat="1" ht="45" customHeight="1" x14ac:dyDescent="0.2">
      <c r="A12" s="55" t="s">
        <v>12</v>
      </c>
      <c r="B12" s="56" t="s">
        <v>50</v>
      </c>
      <c r="C12" s="57" t="s">
        <v>82</v>
      </c>
      <c r="D12" s="58" t="s">
        <v>106</v>
      </c>
      <c r="E12" s="89">
        <f>1000</f>
        <v>1000</v>
      </c>
      <c r="F12" s="76">
        <v>0</v>
      </c>
      <c r="G12" s="78">
        <f t="shared" si="0"/>
        <v>1000</v>
      </c>
      <c r="H12" s="89">
        <f>840</f>
        <v>840</v>
      </c>
      <c r="I12" s="76">
        <v>0</v>
      </c>
      <c r="J12" s="78">
        <f>SUM(H12:I12)</f>
        <v>840</v>
      </c>
    </row>
    <row r="13" spans="1:10" s="3" customFormat="1" ht="45" customHeight="1" x14ac:dyDescent="0.2">
      <c r="A13" s="55" t="s">
        <v>16</v>
      </c>
      <c r="B13" s="56" t="s">
        <v>51</v>
      </c>
      <c r="C13" s="57" t="s">
        <v>82</v>
      </c>
      <c r="D13" s="58" t="s">
        <v>106</v>
      </c>
      <c r="E13" s="43">
        <v>1000</v>
      </c>
      <c r="F13" s="51">
        <v>0</v>
      </c>
      <c r="G13" s="79">
        <f t="shared" si="0"/>
        <v>1000</v>
      </c>
      <c r="H13" s="43">
        <v>127.87</v>
      </c>
      <c r="I13" s="51">
        <v>0</v>
      </c>
      <c r="J13" s="79">
        <f>SUM(H13:I13)</f>
        <v>127.87</v>
      </c>
    </row>
    <row r="14" spans="1:10" s="3" customFormat="1" ht="45" customHeight="1" x14ac:dyDescent="0.2">
      <c r="A14" s="110" t="s">
        <v>15</v>
      </c>
      <c r="B14" s="104" t="s">
        <v>52</v>
      </c>
      <c r="C14" s="105" t="s">
        <v>82</v>
      </c>
      <c r="D14" s="106" t="s">
        <v>106</v>
      </c>
      <c r="E14" s="89">
        <v>1000</v>
      </c>
      <c r="F14" s="76">
        <v>0</v>
      </c>
      <c r="G14" s="78">
        <f t="shared" si="0"/>
        <v>1000</v>
      </c>
      <c r="H14" s="89">
        <f>0</f>
        <v>0</v>
      </c>
      <c r="I14" s="76">
        <v>0</v>
      </c>
      <c r="J14" s="78">
        <f t="shared" si="1"/>
        <v>0</v>
      </c>
    </row>
    <row r="15" spans="1:10" s="3" customFormat="1" ht="57" customHeight="1" x14ac:dyDescent="0.2">
      <c r="A15" s="108" t="s">
        <v>111</v>
      </c>
      <c r="B15" s="104" t="s">
        <v>133</v>
      </c>
      <c r="C15" s="105" t="s">
        <v>141</v>
      </c>
      <c r="D15" s="106" t="s">
        <v>102</v>
      </c>
      <c r="E15" s="80">
        <f>6500+1600</f>
        <v>8100</v>
      </c>
      <c r="F15" s="102">
        <v>0</v>
      </c>
      <c r="G15" s="117">
        <f>SUM(E15:F15)</f>
        <v>8100</v>
      </c>
      <c r="H15" s="80">
        <f>10364.52</f>
        <v>10364.52</v>
      </c>
      <c r="I15" s="102">
        <v>0</v>
      </c>
      <c r="J15" s="117">
        <f t="shared" si="1"/>
        <v>10364.52</v>
      </c>
    </row>
    <row r="16" spans="1:10" s="3" customFormat="1" ht="24.95" customHeight="1" x14ac:dyDescent="0.2">
      <c r="A16" s="142" t="s">
        <v>74</v>
      </c>
      <c r="B16" s="143"/>
      <c r="C16" s="143"/>
      <c r="D16" s="144"/>
      <c r="E16" s="83">
        <f>E6+E7+E8+E9+E10+E11+E12+E13+E14+E15</f>
        <v>54240</v>
      </c>
      <c r="F16" s="88">
        <f>SUM(F6:F15)</f>
        <v>0</v>
      </c>
      <c r="G16" s="90">
        <f>SUM(G6:G15)</f>
        <v>54240</v>
      </c>
      <c r="H16" s="83">
        <f>H6+H7+H8+H9+H10+H11+H12+H13+H14+H15</f>
        <v>35900.229999999996</v>
      </c>
      <c r="I16" s="88">
        <f>SUM(I6:I15)</f>
        <v>0</v>
      </c>
      <c r="J16" s="90">
        <f>SUM(J6:J15)</f>
        <v>35900.229999999996</v>
      </c>
    </row>
    <row r="17" spans="1:10" ht="18.75" customHeight="1" x14ac:dyDescent="0.2">
      <c r="F17" s="98"/>
      <c r="I17" s="98"/>
    </row>
    <row r="18" spans="1:10" ht="18.75" customHeight="1" x14ac:dyDescent="0.2">
      <c r="F18" s="98"/>
      <c r="I18" s="98"/>
    </row>
    <row r="19" spans="1:10" ht="18.75" customHeight="1" x14ac:dyDescent="0.2">
      <c r="F19" s="98"/>
      <c r="I19" s="98"/>
    </row>
    <row r="20" spans="1:10" ht="18.75" customHeight="1" x14ac:dyDescent="0.2">
      <c r="F20" s="98"/>
      <c r="I20" s="98"/>
    </row>
    <row r="21" spans="1:10" ht="18.75" customHeight="1" x14ac:dyDescent="0.2">
      <c r="F21" s="98"/>
      <c r="I21" s="98"/>
    </row>
    <row r="22" spans="1:10" ht="18.75" customHeight="1" x14ac:dyDescent="0.2">
      <c r="F22" s="98"/>
      <c r="I22" s="98"/>
    </row>
    <row r="23" spans="1:10" ht="12.75" customHeight="1" x14ac:dyDescent="0.2">
      <c r="A23" s="23" t="s">
        <v>32</v>
      </c>
    </row>
    <row r="24" spans="1:10" ht="6.75" customHeight="1" x14ac:dyDescent="0.2">
      <c r="A24" s="24"/>
    </row>
    <row r="25" spans="1:10" s="3" customFormat="1" ht="13.5" customHeight="1" x14ac:dyDescent="0.2">
      <c r="A25" s="181" t="s">
        <v>170</v>
      </c>
      <c r="B25" s="182"/>
      <c r="C25" s="182"/>
      <c r="D25" s="182"/>
      <c r="E25" s="182"/>
      <c r="F25" s="182"/>
      <c r="G25" s="183"/>
      <c r="H25" s="186" t="s">
        <v>169</v>
      </c>
      <c r="I25" s="186"/>
      <c r="J25" s="187"/>
    </row>
    <row r="26" spans="1:10" ht="12.75" customHeight="1" x14ac:dyDescent="0.2">
      <c r="A26" s="152" t="s">
        <v>27</v>
      </c>
      <c r="B26" s="153" t="s">
        <v>135</v>
      </c>
      <c r="C26" s="154"/>
      <c r="D26" s="154"/>
      <c r="E26" s="154"/>
      <c r="F26" s="154"/>
      <c r="G26" s="155"/>
      <c r="H26" s="188" t="s">
        <v>206</v>
      </c>
      <c r="I26" s="188"/>
      <c r="J26" s="188"/>
    </row>
    <row r="27" spans="1:10" ht="12.75" customHeight="1" x14ac:dyDescent="0.2">
      <c r="A27" s="152"/>
      <c r="B27" s="159"/>
      <c r="C27" s="160"/>
      <c r="D27" s="160"/>
      <c r="E27" s="160"/>
      <c r="F27" s="160"/>
      <c r="G27" s="161"/>
      <c r="H27" s="188"/>
      <c r="I27" s="188"/>
      <c r="J27" s="188"/>
    </row>
    <row r="28" spans="1:10" ht="12.75" customHeight="1" x14ac:dyDescent="0.2">
      <c r="A28" s="152"/>
      <c r="B28" s="159"/>
      <c r="C28" s="160"/>
      <c r="D28" s="160"/>
      <c r="E28" s="160"/>
      <c r="F28" s="160"/>
      <c r="G28" s="161"/>
      <c r="H28" s="188"/>
      <c r="I28" s="188"/>
      <c r="J28" s="188"/>
    </row>
    <row r="29" spans="1:10" x14ac:dyDescent="0.2">
      <c r="A29" s="152"/>
      <c r="B29" s="159"/>
      <c r="C29" s="160"/>
      <c r="D29" s="160"/>
      <c r="E29" s="160"/>
      <c r="F29" s="160"/>
      <c r="G29" s="161"/>
      <c r="H29" s="188"/>
      <c r="I29" s="188"/>
      <c r="J29" s="188"/>
    </row>
    <row r="30" spans="1:10" ht="29.25" customHeight="1" x14ac:dyDescent="0.2">
      <c r="A30" s="152"/>
      <c r="B30" s="156"/>
      <c r="C30" s="157"/>
      <c r="D30" s="157"/>
      <c r="E30" s="157"/>
      <c r="F30" s="157"/>
      <c r="G30" s="158"/>
      <c r="H30" s="188"/>
      <c r="I30" s="188"/>
      <c r="J30" s="188"/>
    </row>
    <row r="31" spans="1:10" ht="12.75" customHeight="1" x14ac:dyDescent="0.2">
      <c r="A31" s="152" t="s">
        <v>28</v>
      </c>
      <c r="B31" s="153" t="s">
        <v>177</v>
      </c>
      <c r="C31" s="154"/>
      <c r="D31" s="154"/>
      <c r="E31" s="154"/>
      <c r="F31" s="154"/>
      <c r="G31" s="155"/>
      <c r="H31" s="188" t="s">
        <v>209</v>
      </c>
      <c r="I31" s="188"/>
      <c r="J31" s="188"/>
    </row>
    <row r="32" spans="1:10" x14ac:dyDescent="0.2">
      <c r="A32" s="152"/>
      <c r="B32" s="159"/>
      <c r="C32" s="160"/>
      <c r="D32" s="160"/>
      <c r="E32" s="160"/>
      <c r="F32" s="160"/>
      <c r="G32" s="161"/>
      <c r="H32" s="188"/>
      <c r="I32" s="188"/>
      <c r="J32" s="188"/>
    </row>
    <row r="33" spans="1:10" x14ac:dyDescent="0.2">
      <c r="A33" s="152"/>
      <c r="B33" s="159"/>
      <c r="C33" s="160"/>
      <c r="D33" s="160"/>
      <c r="E33" s="160"/>
      <c r="F33" s="160"/>
      <c r="G33" s="161"/>
      <c r="H33" s="188"/>
      <c r="I33" s="188"/>
      <c r="J33" s="188"/>
    </row>
    <row r="34" spans="1:10" ht="27.75" customHeight="1" x14ac:dyDescent="0.2">
      <c r="A34" s="152"/>
      <c r="B34" s="156"/>
      <c r="C34" s="157"/>
      <c r="D34" s="157"/>
      <c r="E34" s="157"/>
      <c r="F34" s="157"/>
      <c r="G34" s="158"/>
      <c r="H34" s="188"/>
      <c r="I34" s="188"/>
      <c r="J34" s="188"/>
    </row>
    <row r="35" spans="1:10" ht="12.75" customHeight="1" x14ac:dyDescent="0.2">
      <c r="A35" s="152" t="s">
        <v>29</v>
      </c>
      <c r="B35" s="165" t="s">
        <v>178</v>
      </c>
      <c r="C35" s="166"/>
      <c r="D35" s="166"/>
      <c r="E35" s="166"/>
      <c r="F35" s="166"/>
      <c r="G35" s="167"/>
      <c r="H35" s="189" t="s">
        <v>210</v>
      </c>
      <c r="I35" s="189"/>
      <c r="J35" s="189"/>
    </row>
    <row r="36" spans="1:10" x14ac:dyDescent="0.2">
      <c r="A36" s="152"/>
      <c r="B36" s="193"/>
      <c r="C36" s="194"/>
      <c r="D36" s="194"/>
      <c r="E36" s="194"/>
      <c r="F36" s="194"/>
      <c r="G36" s="195"/>
      <c r="H36" s="189"/>
      <c r="I36" s="189"/>
      <c r="J36" s="189"/>
    </row>
    <row r="37" spans="1:10" x14ac:dyDescent="0.2">
      <c r="A37" s="152"/>
      <c r="B37" s="193"/>
      <c r="C37" s="194"/>
      <c r="D37" s="194"/>
      <c r="E37" s="194"/>
      <c r="F37" s="194"/>
      <c r="G37" s="195"/>
      <c r="H37" s="189"/>
      <c r="I37" s="189"/>
      <c r="J37" s="189"/>
    </row>
    <row r="38" spans="1:10" ht="40.5" customHeight="1" x14ac:dyDescent="0.2">
      <c r="A38" s="152"/>
      <c r="B38" s="168"/>
      <c r="C38" s="169"/>
      <c r="D38" s="169"/>
      <c r="E38" s="169"/>
      <c r="F38" s="169"/>
      <c r="G38" s="170"/>
      <c r="H38" s="189"/>
      <c r="I38" s="189"/>
      <c r="J38" s="189"/>
    </row>
    <row r="39" spans="1:10" ht="12.75" customHeight="1" x14ac:dyDescent="0.2">
      <c r="A39" s="152" t="s">
        <v>30</v>
      </c>
      <c r="B39" s="153" t="s">
        <v>180</v>
      </c>
      <c r="C39" s="154"/>
      <c r="D39" s="154"/>
      <c r="E39" s="154"/>
      <c r="F39" s="154"/>
      <c r="G39" s="155"/>
      <c r="H39" s="188" t="s">
        <v>211</v>
      </c>
      <c r="I39" s="188"/>
      <c r="J39" s="188"/>
    </row>
    <row r="40" spans="1:10" x14ac:dyDescent="0.2">
      <c r="A40" s="152"/>
      <c r="B40" s="159"/>
      <c r="C40" s="160"/>
      <c r="D40" s="160"/>
      <c r="E40" s="160"/>
      <c r="F40" s="160"/>
      <c r="G40" s="161"/>
      <c r="H40" s="188"/>
      <c r="I40" s="188"/>
      <c r="J40" s="188"/>
    </row>
    <row r="41" spans="1:10" x14ac:dyDescent="0.2">
      <c r="A41" s="152"/>
      <c r="B41" s="159"/>
      <c r="C41" s="160"/>
      <c r="D41" s="160"/>
      <c r="E41" s="160"/>
      <c r="F41" s="160"/>
      <c r="G41" s="161"/>
      <c r="H41" s="188"/>
      <c r="I41" s="188"/>
      <c r="J41" s="188"/>
    </row>
    <row r="42" spans="1:10" x14ac:dyDescent="0.2">
      <c r="A42" s="152"/>
      <c r="B42" s="159"/>
      <c r="C42" s="160"/>
      <c r="D42" s="160"/>
      <c r="E42" s="160"/>
      <c r="F42" s="160"/>
      <c r="G42" s="161"/>
      <c r="H42" s="188"/>
      <c r="I42" s="188"/>
      <c r="J42" s="188"/>
    </row>
    <row r="43" spans="1:10" x14ac:dyDescent="0.2">
      <c r="A43" s="152"/>
      <c r="B43" s="159"/>
      <c r="C43" s="160"/>
      <c r="D43" s="160"/>
      <c r="E43" s="160"/>
      <c r="F43" s="160"/>
      <c r="G43" s="161"/>
      <c r="H43" s="188"/>
      <c r="I43" s="188"/>
      <c r="J43" s="188"/>
    </row>
    <row r="44" spans="1:10" ht="30.75" customHeight="1" x14ac:dyDescent="0.2">
      <c r="A44" s="152"/>
      <c r="B44" s="156"/>
      <c r="C44" s="157"/>
      <c r="D44" s="157"/>
      <c r="E44" s="157"/>
      <c r="F44" s="157"/>
      <c r="G44" s="158"/>
      <c r="H44" s="188"/>
      <c r="I44" s="188"/>
      <c r="J44" s="188"/>
    </row>
    <row r="45" spans="1:10" ht="12.75" customHeight="1" x14ac:dyDescent="0.2">
      <c r="A45" s="152" t="s">
        <v>33</v>
      </c>
      <c r="B45" s="165" t="s">
        <v>216</v>
      </c>
      <c r="C45" s="166"/>
      <c r="D45" s="166"/>
      <c r="E45" s="166"/>
      <c r="F45" s="166"/>
      <c r="G45" s="167"/>
      <c r="H45" s="189" t="s">
        <v>212</v>
      </c>
      <c r="I45" s="189"/>
      <c r="J45" s="189"/>
    </row>
    <row r="46" spans="1:10" x14ac:dyDescent="0.2">
      <c r="A46" s="152"/>
      <c r="B46" s="193"/>
      <c r="C46" s="194"/>
      <c r="D46" s="194"/>
      <c r="E46" s="194"/>
      <c r="F46" s="194"/>
      <c r="G46" s="195"/>
      <c r="H46" s="189"/>
      <c r="I46" s="189"/>
      <c r="J46" s="189"/>
    </row>
    <row r="47" spans="1:10" x14ac:dyDescent="0.2">
      <c r="A47" s="152"/>
      <c r="B47" s="193"/>
      <c r="C47" s="194"/>
      <c r="D47" s="194"/>
      <c r="E47" s="194"/>
      <c r="F47" s="194"/>
      <c r="G47" s="195"/>
      <c r="H47" s="189"/>
      <c r="I47" s="189"/>
      <c r="J47" s="189"/>
    </row>
    <row r="48" spans="1:10" ht="30" customHeight="1" x14ac:dyDescent="0.2">
      <c r="A48" s="152"/>
      <c r="B48" s="168"/>
      <c r="C48" s="169"/>
      <c r="D48" s="169"/>
      <c r="E48" s="169"/>
      <c r="F48" s="169"/>
      <c r="G48" s="170"/>
      <c r="H48" s="189"/>
      <c r="I48" s="189"/>
      <c r="J48" s="189"/>
    </row>
    <row r="49" spans="1:10" ht="40.5" customHeight="1" x14ac:dyDescent="0.2">
      <c r="A49" s="126" t="s">
        <v>134</v>
      </c>
      <c r="B49" s="190" t="s">
        <v>142</v>
      </c>
      <c r="C49" s="191"/>
      <c r="D49" s="191"/>
      <c r="E49" s="191"/>
      <c r="F49" s="191"/>
      <c r="G49" s="192"/>
      <c r="H49" s="188" t="s">
        <v>204</v>
      </c>
      <c r="I49" s="188"/>
      <c r="J49" s="188"/>
    </row>
  </sheetData>
  <sheetProtection algorithmName="SHA-512" hashValue="06kO3bEtr9/3acCz4GMsqaiLsebYC2sJtc2qU2K9gZm9T7K8HCs8b/jA44KYtfE2J4EQstiYPTDz2thpx3apeQ==" saltValue="4RoOekUMfn18qk6vtgs/ZA==" spinCount="100000" sheet="1" objects="1" scenarios="1"/>
  <mergeCells count="30">
    <mergeCell ref="B49:G49"/>
    <mergeCell ref="B31:G34"/>
    <mergeCell ref="A25:G25"/>
    <mergeCell ref="B35:G38"/>
    <mergeCell ref="B39:G44"/>
    <mergeCell ref="B45:G48"/>
    <mergeCell ref="A45:A48"/>
    <mergeCell ref="A31:A34"/>
    <mergeCell ref="A35:A38"/>
    <mergeCell ref="A39:A44"/>
    <mergeCell ref="B26:G30"/>
    <mergeCell ref="A26:A30"/>
    <mergeCell ref="H31:J34"/>
    <mergeCell ref="H35:J38"/>
    <mergeCell ref="H39:J44"/>
    <mergeCell ref="H45:J48"/>
    <mergeCell ref="H49:J49"/>
    <mergeCell ref="H3:J3"/>
    <mergeCell ref="H4:I4"/>
    <mergeCell ref="J4:J5"/>
    <mergeCell ref="H25:J25"/>
    <mergeCell ref="H26:J30"/>
    <mergeCell ref="E4:F4"/>
    <mergeCell ref="G4:G5"/>
    <mergeCell ref="A3:G3"/>
    <mergeCell ref="A16:D16"/>
    <mergeCell ref="A4:A5"/>
    <mergeCell ref="B4:B5"/>
    <mergeCell ref="C4:C5"/>
    <mergeCell ref="D4:D5"/>
  </mergeCells>
  <phoneticPr fontId="1" type="noConversion"/>
  <pageMargins left="0.55118110236220474" right="0.31496062992125984" top="0.59055118110236227" bottom="0" header="0.31496062992125984" footer="0.31496062992125984"/>
  <pageSetup paperSize="9" scale="75" orientation="landscape" r:id="rId1"/>
  <headerFooter alignWithMargins="0">
    <oddHeader>&amp;CKOMUNALAC POŽEGA d.o.o. - IZVRŠENJE PLANA INVESTICIJA I INVESTICIJSKOG ODRŽAVANJA ZA 2025. GODINU</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3"/>
  <sheetViews>
    <sheetView zoomScaleNormal="100" workbookViewId="0">
      <selection activeCell="L16" sqref="L16"/>
    </sheetView>
  </sheetViews>
  <sheetFormatPr defaultRowHeight="12.75" x14ac:dyDescent="0.2"/>
  <cols>
    <col min="1" max="1" width="4.7109375" style="5" customWidth="1"/>
    <col min="2" max="2" width="30.7109375" style="5" customWidth="1"/>
    <col min="3" max="3" width="35.7109375" style="5" customWidth="1"/>
    <col min="4" max="4" width="13.7109375" style="19" customWidth="1"/>
    <col min="5" max="10" width="15.7109375" style="2" customWidth="1"/>
    <col min="11" max="16384" width="9.140625" style="2"/>
  </cols>
  <sheetData>
    <row r="1" spans="1:10" s="16" customFormat="1" ht="20.100000000000001" customHeight="1" x14ac:dyDescent="0.2">
      <c r="A1" s="14" t="s">
        <v>0</v>
      </c>
      <c r="B1" s="15" t="s">
        <v>6</v>
      </c>
      <c r="C1" s="15"/>
      <c r="D1" s="18"/>
      <c r="F1" s="15"/>
      <c r="I1" s="15"/>
    </row>
    <row r="2" spans="1:10" s="3" customFormat="1" ht="9.9499999999999993" customHeight="1" x14ac:dyDescent="0.2">
      <c r="A2" s="12"/>
      <c r="B2" s="13"/>
      <c r="C2" s="13"/>
      <c r="D2" s="19"/>
      <c r="E2" s="2"/>
      <c r="F2" s="2"/>
      <c r="H2" s="2"/>
      <c r="I2" s="2"/>
    </row>
    <row r="3" spans="1:10" s="3" customFormat="1" ht="15.75" customHeight="1" x14ac:dyDescent="0.2">
      <c r="A3" s="181" t="s">
        <v>170</v>
      </c>
      <c r="B3" s="182"/>
      <c r="C3" s="182"/>
      <c r="D3" s="182"/>
      <c r="E3" s="182"/>
      <c r="F3" s="182"/>
      <c r="G3" s="183"/>
      <c r="H3" s="186" t="s">
        <v>169</v>
      </c>
      <c r="I3" s="186"/>
      <c r="J3" s="187"/>
    </row>
    <row r="4" spans="1:10" s="3" customFormat="1" ht="24.95" customHeight="1" x14ac:dyDescent="0.2">
      <c r="A4" s="207" t="s">
        <v>14</v>
      </c>
      <c r="B4" s="147" t="s">
        <v>17</v>
      </c>
      <c r="C4" s="147" t="s">
        <v>19</v>
      </c>
      <c r="D4" s="184" t="s">
        <v>18</v>
      </c>
      <c r="E4" s="137" t="s">
        <v>13</v>
      </c>
      <c r="F4" s="139"/>
      <c r="G4" s="140" t="s">
        <v>87</v>
      </c>
      <c r="H4" s="137" t="s">
        <v>13</v>
      </c>
      <c r="I4" s="139"/>
      <c r="J4" s="140" t="s">
        <v>87</v>
      </c>
    </row>
    <row r="5" spans="1:10" s="3" customFormat="1" ht="24.95" customHeight="1" x14ac:dyDescent="0.2">
      <c r="A5" s="208"/>
      <c r="B5" s="148"/>
      <c r="C5" s="148"/>
      <c r="D5" s="185"/>
      <c r="E5" s="17" t="s">
        <v>72</v>
      </c>
      <c r="F5" s="22" t="s">
        <v>71</v>
      </c>
      <c r="G5" s="141"/>
      <c r="H5" s="17" t="s">
        <v>72</v>
      </c>
      <c r="I5" s="22" t="s">
        <v>71</v>
      </c>
      <c r="J5" s="141"/>
    </row>
    <row r="6" spans="1:10" s="3" customFormat="1" ht="65.099999999999994" customHeight="1" x14ac:dyDescent="0.2">
      <c r="A6" s="59" t="s">
        <v>7</v>
      </c>
      <c r="B6" s="62" t="s">
        <v>115</v>
      </c>
      <c r="C6" s="57" t="s">
        <v>110</v>
      </c>
      <c r="D6" s="58" t="s">
        <v>107</v>
      </c>
      <c r="E6" s="45">
        <f>600+900+1500</f>
        <v>3000</v>
      </c>
      <c r="F6" s="35">
        <v>0</v>
      </c>
      <c r="G6" s="91">
        <f t="shared" ref="G6" si="0">SUM(E6:F6)</f>
        <v>3000</v>
      </c>
      <c r="H6" s="45">
        <v>4582.51</v>
      </c>
      <c r="I6" s="35">
        <v>0</v>
      </c>
      <c r="J6" s="91">
        <f t="shared" ref="J6" si="1">SUM(H6:I6)</f>
        <v>4582.51</v>
      </c>
    </row>
    <row r="7" spans="1:10" s="3" customFormat="1" ht="24.95" customHeight="1" x14ac:dyDescent="0.2">
      <c r="A7" s="142" t="s">
        <v>75</v>
      </c>
      <c r="B7" s="143"/>
      <c r="C7" s="143"/>
      <c r="D7" s="144"/>
      <c r="E7" s="84">
        <f>E6</f>
        <v>3000</v>
      </c>
      <c r="F7" s="92">
        <f>F6</f>
        <v>0</v>
      </c>
      <c r="G7" s="90">
        <f>SUM(E7:F7)</f>
        <v>3000</v>
      </c>
      <c r="H7" s="84">
        <f>H6</f>
        <v>4582.51</v>
      </c>
      <c r="I7" s="92">
        <f>I6</f>
        <v>0</v>
      </c>
      <c r="J7" s="90">
        <f>SUM(H7:I7)</f>
        <v>4582.51</v>
      </c>
    </row>
    <row r="8" spans="1:10" s="3" customFormat="1" ht="12.75" customHeight="1" x14ac:dyDescent="0.2">
      <c r="A8" s="6"/>
      <c r="B8" s="6"/>
      <c r="C8" s="6"/>
      <c r="D8" s="20"/>
      <c r="E8" s="6"/>
      <c r="F8" s="6"/>
      <c r="H8" s="6"/>
      <c r="I8" s="6"/>
    </row>
    <row r="9" spans="1:10" s="3" customFormat="1" ht="12.75" customHeight="1" x14ac:dyDescent="0.2">
      <c r="A9" s="8" t="s">
        <v>32</v>
      </c>
      <c r="B9" s="8"/>
      <c r="C9" s="8"/>
      <c r="D9" s="21"/>
      <c r="E9" s="8"/>
      <c r="F9" s="8"/>
      <c r="H9" s="8"/>
      <c r="I9" s="8"/>
    </row>
    <row r="10" spans="1:10" s="3" customFormat="1" ht="12.75" customHeight="1" x14ac:dyDescent="0.2">
      <c r="A10" s="8"/>
      <c r="B10" s="8"/>
      <c r="C10" s="8"/>
      <c r="D10" s="21"/>
      <c r="E10" s="8"/>
      <c r="F10" s="8"/>
      <c r="H10" s="8"/>
      <c r="I10" s="8"/>
    </row>
    <row r="11" spans="1:10" s="3" customFormat="1" ht="15.75" customHeight="1" x14ac:dyDescent="0.2">
      <c r="A11" s="181" t="s">
        <v>170</v>
      </c>
      <c r="B11" s="182"/>
      <c r="C11" s="182"/>
      <c r="D11" s="182"/>
      <c r="E11" s="182"/>
      <c r="F11" s="182"/>
      <c r="G11" s="183"/>
      <c r="H11" s="186" t="s">
        <v>169</v>
      </c>
      <c r="I11" s="186"/>
      <c r="J11" s="187"/>
    </row>
    <row r="12" spans="1:10" s="3" customFormat="1" ht="12.75" customHeight="1" x14ac:dyDescent="0.2">
      <c r="A12" s="206" t="s">
        <v>43</v>
      </c>
      <c r="B12" s="196" t="s">
        <v>116</v>
      </c>
      <c r="C12" s="197"/>
      <c r="D12" s="197"/>
      <c r="E12" s="197"/>
      <c r="F12" s="197"/>
      <c r="G12" s="198"/>
      <c r="H12" s="205" t="s">
        <v>189</v>
      </c>
      <c r="I12" s="205"/>
      <c r="J12" s="205"/>
    </row>
    <row r="13" spans="1:10" s="3" customFormat="1" ht="12.75" customHeight="1" x14ac:dyDescent="0.2">
      <c r="A13" s="206"/>
      <c r="B13" s="199"/>
      <c r="C13" s="200"/>
      <c r="D13" s="200"/>
      <c r="E13" s="200"/>
      <c r="F13" s="200"/>
      <c r="G13" s="201"/>
      <c r="H13" s="205"/>
      <c r="I13" s="205"/>
      <c r="J13" s="205"/>
    </row>
    <row r="14" spans="1:10" s="3" customFormat="1" ht="16.5" customHeight="1" x14ac:dyDescent="0.2">
      <c r="A14" s="206"/>
      <c r="B14" s="202"/>
      <c r="C14" s="203"/>
      <c r="D14" s="203"/>
      <c r="E14" s="203"/>
      <c r="F14" s="203"/>
      <c r="G14" s="204"/>
      <c r="H14" s="205"/>
      <c r="I14" s="205"/>
      <c r="J14" s="205"/>
    </row>
    <row r="15" spans="1:10" s="3" customFormat="1" ht="12.75" customHeight="1" x14ac:dyDescent="0.2">
      <c r="A15" s="44"/>
      <c r="B15" s="29"/>
      <c r="C15" s="29"/>
      <c r="D15" s="29"/>
      <c r="E15" s="29"/>
      <c r="F15" s="29"/>
      <c r="G15" s="29"/>
      <c r="H15" s="29"/>
      <c r="I15" s="29"/>
      <c r="J15" s="29"/>
    </row>
    <row r="16" spans="1:10" ht="12.75" customHeight="1" x14ac:dyDescent="0.2">
      <c r="A16" s="30"/>
      <c r="B16" s="30"/>
      <c r="C16" s="30"/>
      <c r="D16" s="4"/>
    </row>
    <row r="17" spans="1:4" ht="12.75" customHeight="1" x14ac:dyDescent="0.2">
      <c r="A17" s="30"/>
      <c r="B17" s="30"/>
      <c r="C17" s="30"/>
      <c r="D17" s="4"/>
    </row>
    <row r="18" spans="1:4" ht="12.75" customHeight="1" x14ac:dyDescent="0.2">
      <c r="A18" s="30"/>
      <c r="B18" s="30"/>
      <c r="C18" s="30"/>
      <c r="D18" s="4"/>
    </row>
    <row r="19" spans="1:4" ht="12.75" customHeight="1" x14ac:dyDescent="0.2">
      <c r="A19" s="30"/>
      <c r="B19" s="30"/>
      <c r="C19" s="30"/>
      <c r="D19" s="4"/>
    </row>
    <row r="20" spans="1:4" ht="12.75" customHeight="1" x14ac:dyDescent="0.2">
      <c r="A20" s="30"/>
      <c r="B20" s="30"/>
      <c r="C20" s="30"/>
      <c r="D20" s="4"/>
    </row>
    <row r="21" spans="1:4" x14ac:dyDescent="0.2">
      <c r="A21" s="30"/>
      <c r="B21" s="30"/>
      <c r="C21" s="30"/>
      <c r="D21" s="4"/>
    </row>
    <row r="22" spans="1:4" x14ac:dyDescent="0.2">
      <c r="A22" s="30"/>
      <c r="B22" s="30"/>
      <c r="C22" s="30"/>
      <c r="D22" s="4"/>
    </row>
    <row r="23" spans="1:4" x14ac:dyDescent="0.2">
      <c r="A23" s="30"/>
      <c r="B23" s="30"/>
      <c r="C23" s="30"/>
      <c r="D23" s="4"/>
    </row>
    <row r="24" spans="1:4" x14ac:dyDescent="0.2">
      <c r="A24" s="30"/>
      <c r="B24" s="30"/>
      <c r="C24" s="30"/>
      <c r="D24" s="4"/>
    </row>
    <row r="25" spans="1:4" x14ac:dyDescent="0.2">
      <c r="A25" s="30"/>
      <c r="B25" s="30"/>
      <c r="C25" s="30"/>
      <c r="D25" s="4"/>
    </row>
    <row r="26" spans="1:4" x14ac:dyDescent="0.2">
      <c r="A26" s="30"/>
      <c r="B26" s="30"/>
      <c r="C26" s="30"/>
      <c r="D26" s="4"/>
    </row>
    <row r="27" spans="1:4" x14ac:dyDescent="0.2">
      <c r="A27" s="30"/>
      <c r="B27" s="30"/>
      <c r="C27" s="30"/>
      <c r="D27" s="4"/>
    </row>
    <row r="28" spans="1:4" x14ac:dyDescent="0.2">
      <c r="A28" s="30"/>
      <c r="B28" s="30"/>
      <c r="C28" s="30"/>
      <c r="D28" s="4"/>
    </row>
    <row r="29" spans="1:4" x14ac:dyDescent="0.2">
      <c r="A29" s="30"/>
      <c r="B29" s="30"/>
      <c r="C29" s="30"/>
      <c r="D29" s="4"/>
    </row>
    <row r="30" spans="1:4" x14ac:dyDescent="0.2">
      <c r="A30" s="30"/>
      <c r="B30" s="30"/>
      <c r="C30" s="30"/>
      <c r="D30" s="4"/>
    </row>
    <row r="31" spans="1:4" x14ac:dyDescent="0.2">
      <c r="A31" s="30"/>
      <c r="B31" s="30"/>
      <c r="C31" s="30"/>
      <c r="D31" s="4"/>
    </row>
    <row r="32" spans="1:4" x14ac:dyDescent="0.2">
      <c r="A32" s="30"/>
      <c r="B32" s="30"/>
      <c r="C32" s="30"/>
      <c r="D32" s="4"/>
    </row>
    <row r="33" spans="1:4" x14ac:dyDescent="0.2">
      <c r="A33" s="30"/>
      <c r="B33" s="30"/>
      <c r="C33" s="30"/>
      <c r="D33" s="4"/>
    </row>
  </sheetData>
  <sheetProtection algorithmName="SHA-512" hashValue="is7QoFNrsivYTycSYyitVlv6SgKkldWJNxFvrpqcWZKFgFQ3YUpw0oln1ZzLXDRQk2GPVU9WMpsrvlm97u/CUQ==" saltValue="DBuaye2JEuoO/mxwFllqLA==" spinCount="100000" sheet="1" objects="1" scenarios="1"/>
  <mergeCells count="16">
    <mergeCell ref="A3:G3"/>
    <mergeCell ref="A11:G11"/>
    <mergeCell ref="B12:G14"/>
    <mergeCell ref="H3:J3"/>
    <mergeCell ref="H4:I4"/>
    <mergeCell ref="J4:J5"/>
    <mergeCell ref="H11:J11"/>
    <mergeCell ref="H12:J14"/>
    <mergeCell ref="E4:F4"/>
    <mergeCell ref="G4:G5"/>
    <mergeCell ref="A12:A14"/>
    <mergeCell ref="A7:D7"/>
    <mergeCell ref="A4:A5"/>
    <mergeCell ref="B4:B5"/>
    <mergeCell ref="C4:C5"/>
    <mergeCell ref="D4:D5"/>
  </mergeCells>
  <phoneticPr fontId="1" type="noConversion"/>
  <pageMargins left="0.74803149606299213" right="0.35433070866141736" top="0.59055118110236227" bottom="0.19685039370078741" header="0.31496062992125984" footer="0.31496062992125984"/>
  <pageSetup paperSize="9" scale="75" orientation="landscape" r:id="rId1"/>
  <headerFooter alignWithMargins="0">
    <oddHeader>&amp;CKOMUNALAC POŽEGA d.o.o.  - IZVRŠENJE PLANA INVESTICIJA I INVESTICIJSKOG ODRŽAVANJA ZA 2025. GODINU</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5"/>
  <sheetViews>
    <sheetView zoomScaleNormal="100" workbookViewId="0">
      <selection activeCell="I32" sqref="I32"/>
    </sheetView>
  </sheetViews>
  <sheetFormatPr defaultRowHeight="12.75" x14ac:dyDescent="0.2"/>
  <cols>
    <col min="1" max="1" width="4.7109375" style="5" customWidth="1"/>
    <col min="2" max="2" width="30.5703125" style="5" customWidth="1"/>
    <col min="3" max="3" width="36.7109375" style="5" customWidth="1"/>
    <col min="4" max="4" width="13.7109375" style="4" customWidth="1"/>
    <col min="5" max="10" width="15.7109375" style="2" customWidth="1"/>
    <col min="11" max="16384" width="9.140625" style="2"/>
  </cols>
  <sheetData>
    <row r="1" spans="1:10" s="16" customFormat="1" ht="20.100000000000001" customHeight="1" x14ac:dyDescent="0.2">
      <c r="A1" s="14" t="s">
        <v>1</v>
      </c>
      <c r="B1" s="15" t="s">
        <v>10</v>
      </c>
      <c r="C1" s="15"/>
      <c r="D1" s="15"/>
      <c r="F1" s="15"/>
      <c r="I1" s="15"/>
    </row>
    <row r="2" spans="1:10" s="3" customFormat="1" ht="9.9499999999999993" customHeight="1" x14ac:dyDescent="0.2">
      <c r="A2" s="12"/>
      <c r="B2" s="13"/>
      <c r="C2" s="13"/>
      <c r="D2" s="4"/>
      <c r="E2" s="2"/>
      <c r="F2" s="2"/>
      <c r="H2" s="2"/>
      <c r="I2" s="2"/>
    </row>
    <row r="3" spans="1:10" s="3" customFormat="1" ht="15.75" customHeight="1" x14ac:dyDescent="0.2">
      <c r="A3" s="181" t="s">
        <v>170</v>
      </c>
      <c r="B3" s="182"/>
      <c r="C3" s="182"/>
      <c r="D3" s="182"/>
      <c r="E3" s="182"/>
      <c r="F3" s="182"/>
      <c r="G3" s="183"/>
      <c r="H3" s="186" t="s">
        <v>169</v>
      </c>
      <c r="I3" s="186"/>
      <c r="J3" s="187"/>
    </row>
    <row r="4" spans="1:10" s="3" customFormat="1" ht="24.95" customHeight="1" x14ac:dyDescent="0.2">
      <c r="A4" s="207" t="s">
        <v>14</v>
      </c>
      <c r="B4" s="147" t="s">
        <v>17</v>
      </c>
      <c r="C4" s="147" t="s">
        <v>19</v>
      </c>
      <c r="D4" s="149" t="s">
        <v>18</v>
      </c>
      <c r="E4" s="137" t="s">
        <v>13</v>
      </c>
      <c r="F4" s="139"/>
      <c r="G4" s="140" t="s">
        <v>88</v>
      </c>
      <c r="H4" s="137" t="s">
        <v>13</v>
      </c>
      <c r="I4" s="139"/>
      <c r="J4" s="140" t="s">
        <v>88</v>
      </c>
    </row>
    <row r="5" spans="1:10" s="3" customFormat="1" ht="24.95" customHeight="1" x14ac:dyDescent="0.2">
      <c r="A5" s="208"/>
      <c r="B5" s="148"/>
      <c r="C5" s="148"/>
      <c r="D5" s="150"/>
      <c r="E5" s="32" t="s">
        <v>72</v>
      </c>
      <c r="F5" s="22" t="s">
        <v>71</v>
      </c>
      <c r="G5" s="141"/>
      <c r="H5" s="32" t="s">
        <v>72</v>
      </c>
      <c r="I5" s="22" t="s">
        <v>71</v>
      </c>
      <c r="J5" s="141"/>
    </row>
    <row r="6" spans="1:10" s="3" customFormat="1" ht="51.95" customHeight="1" x14ac:dyDescent="0.2">
      <c r="A6" s="59" t="s">
        <v>7</v>
      </c>
      <c r="B6" s="56" t="s">
        <v>34</v>
      </c>
      <c r="C6" s="57" t="s">
        <v>36</v>
      </c>
      <c r="D6" s="60" t="s">
        <v>102</v>
      </c>
      <c r="E6" s="33">
        <v>4000</v>
      </c>
      <c r="F6" s="48">
        <v>0</v>
      </c>
      <c r="G6" s="91">
        <f>SUM(E6:F6)</f>
        <v>4000</v>
      </c>
      <c r="H6" s="33">
        <f>9347.6-805-716</f>
        <v>7826.6</v>
      </c>
      <c r="I6" s="48">
        <v>0</v>
      </c>
      <c r="J6" s="91">
        <f>SUM(H6:I6)</f>
        <v>7826.6</v>
      </c>
    </row>
    <row r="7" spans="1:10" s="3" customFormat="1" ht="51.95" customHeight="1" x14ac:dyDescent="0.2">
      <c r="A7" s="59" t="s">
        <v>8</v>
      </c>
      <c r="B7" s="56" t="s">
        <v>35</v>
      </c>
      <c r="C7" s="57" t="s">
        <v>39</v>
      </c>
      <c r="D7" s="60" t="s">
        <v>102</v>
      </c>
      <c r="E7" s="89">
        <v>3500</v>
      </c>
      <c r="F7" s="94">
        <v>0</v>
      </c>
      <c r="G7" s="95">
        <f>SUM(E7:F7)</f>
        <v>3500</v>
      </c>
      <c r="H7" s="89">
        <v>7500</v>
      </c>
      <c r="I7" s="94">
        <v>0</v>
      </c>
      <c r="J7" s="95">
        <f>SUM(H7:I7)</f>
        <v>7500</v>
      </c>
    </row>
    <row r="8" spans="1:10" s="3" customFormat="1" ht="51.95" customHeight="1" x14ac:dyDescent="0.2">
      <c r="A8" s="59" t="s">
        <v>0</v>
      </c>
      <c r="B8" s="56" t="s">
        <v>37</v>
      </c>
      <c r="C8" s="57" t="s">
        <v>38</v>
      </c>
      <c r="D8" s="60" t="s">
        <v>102</v>
      </c>
      <c r="E8" s="39">
        <f>500+500</f>
        <v>1000</v>
      </c>
      <c r="F8" s="52">
        <v>0</v>
      </c>
      <c r="G8" s="93">
        <f>SUM(E8:F8)</f>
        <v>1000</v>
      </c>
      <c r="H8" s="39">
        <f>192+350</f>
        <v>542</v>
      </c>
      <c r="I8" s="52">
        <v>0</v>
      </c>
      <c r="J8" s="93">
        <f>SUM(H8:I8)</f>
        <v>542</v>
      </c>
    </row>
    <row r="9" spans="1:10" s="3" customFormat="1" ht="24.95" customHeight="1" x14ac:dyDescent="0.2">
      <c r="A9" s="142" t="s">
        <v>76</v>
      </c>
      <c r="B9" s="143"/>
      <c r="C9" s="143"/>
      <c r="D9" s="144"/>
      <c r="E9" s="83">
        <f>E6+E7+E8</f>
        <v>8500</v>
      </c>
      <c r="F9" s="92">
        <f>F6+F7+F8</f>
        <v>0</v>
      </c>
      <c r="G9" s="90">
        <f>SUM(E9:F9)</f>
        <v>8500</v>
      </c>
      <c r="H9" s="83">
        <f>H6+H7+H8</f>
        <v>15868.6</v>
      </c>
      <c r="I9" s="92">
        <f>I6+I7+I8</f>
        <v>0</v>
      </c>
      <c r="J9" s="90">
        <f>SUM(H9:I9)</f>
        <v>15868.6</v>
      </c>
    </row>
    <row r="10" spans="1:10" s="3" customFormat="1" ht="12.75" customHeight="1" x14ac:dyDescent="0.2">
      <c r="A10" s="6"/>
      <c r="B10" s="6"/>
      <c r="C10" s="6"/>
      <c r="D10" s="9"/>
      <c r="E10" s="6"/>
      <c r="F10" s="6"/>
      <c r="H10" s="6"/>
      <c r="I10" s="6"/>
    </row>
    <row r="11" spans="1:10" s="3" customFormat="1" ht="12.75" customHeight="1" x14ac:dyDescent="0.2">
      <c r="A11" s="8" t="s">
        <v>32</v>
      </c>
      <c r="B11" s="8"/>
      <c r="C11" s="8"/>
      <c r="D11" s="8"/>
      <c r="E11" s="8"/>
      <c r="F11" s="8"/>
      <c r="H11" s="8"/>
      <c r="I11" s="8"/>
    </row>
    <row r="12" spans="1:10" s="3" customFormat="1" ht="12.75" customHeight="1" x14ac:dyDescent="0.2">
      <c r="A12" s="8"/>
      <c r="B12" s="8"/>
      <c r="C12" s="8"/>
      <c r="D12" s="8"/>
      <c r="E12" s="8"/>
      <c r="F12" s="8"/>
      <c r="H12" s="8"/>
      <c r="I12" s="8"/>
    </row>
    <row r="13" spans="1:10" s="3" customFormat="1" ht="15.75" customHeight="1" x14ac:dyDescent="0.2">
      <c r="A13" s="181" t="s">
        <v>170</v>
      </c>
      <c r="B13" s="182"/>
      <c r="C13" s="182"/>
      <c r="D13" s="182"/>
      <c r="E13" s="182"/>
      <c r="F13" s="182"/>
      <c r="G13" s="183"/>
      <c r="H13" s="186" t="s">
        <v>169</v>
      </c>
      <c r="I13" s="186"/>
      <c r="J13" s="187"/>
    </row>
    <row r="14" spans="1:10" s="3" customFormat="1" ht="12.75" customHeight="1" x14ac:dyDescent="0.2">
      <c r="A14" s="206" t="s">
        <v>40</v>
      </c>
      <c r="B14" s="196" t="s">
        <v>54</v>
      </c>
      <c r="C14" s="197"/>
      <c r="D14" s="197"/>
      <c r="E14" s="197"/>
      <c r="F14" s="197"/>
      <c r="G14" s="198"/>
      <c r="H14" s="205" t="s">
        <v>221</v>
      </c>
      <c r="I14" s="205"/>
      <c r="J14" s="205"/>
    </row>
    <row r="15" spans="1:10" s="3" customFormat="1" ht="12.75" customHeight="1" x14ac:dyDescent="0.2">
      <c r="A15" s="206"/>
      <c r="B15" s="199"/>
      <c r="C15" s="200"/>
      <c r="D15" s="200"/>
      <c r="E15" s="200"/>
      <c r="F15" s="200"/>
      <c r="G15" s="201"/>
      <c r="H15" s="205"/>
      <c r="I15" s="205"/>
      <c r="J15" s="205"/>
    </row>
    <row r="16" spans="1:10" s="3" customFormat="1" ht="12.75" customHeight="1" x14ac:dyDescent="0.2">
      <c r="A16" s="206"/>
      <c r="B16" s="199"/>
      <c r="C16" s="200"/>
      <c r="D16" s="200"/>
      <c r="E16" s="200"/>
      <c r="F16" s="200"/>
      <c r="G16" s="201"/>
      <c r="H16" s="205"/>
      <c r="I16" s="205"/>
      <c r="J16" s="205"/>
    </row>
    <row r="17" spans="1:10" s="3" customFormat="1" ht="15" customHeight="1" x14ac:dyDescent="0.2">
      <c r="A17" s="206"/>
      <c r="B17" s="202"/>
      <c r="C17" s="203"/>
      <c r="D17" s="203"/>
      <c r="E17" s="203"/>
      <c r="F17" s="203"/>
      <c r="G17" s="204"/>
      <c r="H17" s="205"/>
      <c r="I17" s="205"/>
      <c r="J17" s="205"/>
    </row>
    <row r="18" spans="1:10" s="3" customFormat="1" ht="12.75" customHeight="1" x14ac:dyDescent="0.2">
      <c r="A18" s="206" t="s">
        <v>41</v>
      </c>
      <c r="B18" s="196" t="s">
        <v>55</v>
      </c>
      <c r="C18" s="197"/>
      <c r="D18" s="197"/>
      <c r="E18" s="197"/>
      <c r="F18" s="197"/>
      <c r="G18" s="198"/>
      <c r="H18" s="205" t="s">
        <v>217</v>
      </c>
      <c r="I18" s="205"/>
      <c r="J18" s="205"/>
    </row>
    <row r="19" spans="1:10" s="3" customFormat="1" ht="12.75" customHeight="1" x14ac:dyDescent="0.2">
      <c r="A19" s="206"/>
      <c r="B19" s="199"/>
      <c r="C19" s="200"/>
      <c r="D19" s="200"/>
      <c r="E19" s="200"/>
      <c r="F19" s="200"/>
      <c r="G19" s="201"/>
      <c r="H19" s="205"/>
      <c r="I19" s="205"/>
      <c r="J19" s="205"/>
    </row>
    <row r="20" spans="1:10" s="3" customFormat="1" ht="12.75" customHeight="1" x14ac:dyDescent="0.2">
      <c r="A20" s="206"/>
      <c r="B20" s="199"/>
      <c r="C20" s="200"/>
      <c r="D20" s="200"/>
      <c r="E20" s="200"/>
      <c r="F20" s="200"/>
      <c r="G20" s="201"/>
      <c r="H20" s="205"/>
      <c r="I20" s="205"/>
      <c r="J20" s="205"/>
    </row>
    <row r="21" spans="1:10" ht="15.75" customHeight="1" x14ac:dyDescent="0.2">
      <c r="A21" s="206"/>
      <c r="B21" s="202"/>
      <c r="C21" s="203"/>
      <c r="D21" s="203"/>
      <c r="E21" s="203"/>
      <c r="F21" s="203"/>
      <c r="G21" s="204"/>
      <c r="H21" s="205"/>
      <c r="I21" s="205"/>
      <c r="J21" s="205"/>
    </row>
    <row r="22" spans="1:10" s="3" customFormat="1" ht="12.75" customHeight="1" x14ac:dyDescent="0.2">
      <c r="A22" s="152" t="s">
        <v>42</v>
      </c>
      <c r="B22" s="153" t="s">
        <v>56</v>
      </c>
      <c r="C22" s="154"/>
      <c r="D22" s="154"/>
      <c r="E22" s="154"/>
      <c r="F22" s="154"/>
      <c r="G22" s="155"/>
      <c r="H22" s="209" t="s">
        <v>207</v>
      </c>
      <c r="I22" s="209"/>
      <c r="J22" s="209"/>
    </row>
    <row r="23" spans="1:10" s="3" customFormat="1" ht="12.75" customHeight="1" x14ac:dyDescent="0.2">
      <c r="A23" s="152"/>
      <c r="B23" s="159"/>
      <c r="C23" s="160"/>
      <c r="D23" s="160"/>
      <c r="E23" s="160"/>
      <c r="F23" s="160"/>
      <c r="G23" s="161"/>
      <c r="H23" s="209"/>
      <c r="I23" s="209"/>
      <c r="J23" s="209"/>
    </row>
    <row r="24" spans="1:10" s="3" customFormat="1" ht="16.5" customHeight="1" x14ac:dyDescent="0.2">
      <c r="A24" s="152"/>
      <c r="B24" s="156"/>
      <c r="C24" s="157"/>
      <c r="D24" s="157"/>
      <c r="E24" s="157"/>
      <c r="F24" s="157"/>
      <c r="G24" s="158"/>
      <c r="H24" s="209"/>
      <c r="I24" s="209"/>
      <c r="J24" s="209"/>
    </row>
    <row r="25" spans="1:10" s="3" customFormat="1" ht="12.75" customHeight="1" x14ac:dyDescent="0.2">
      <c r="A25" s="28"/>
      <c r="B25" s="31"/>
      <c r="C25" s="31"/>
      <c r="D25" s="31"/>
      <c r="E25" s="31"/>
      <c r="F25" s="31"/>
      <c r="G25" s="31"/>
      <c r="H25" s="31"/>
      <c r="I25" s="31"/>
      <c r="J25" s="31"/>
    </row>
    <row r="26" spans="1:10" ht="12.75" customHeight="1" x14ac:dyDescent="0.2"/>
    <row r="27" spans="1:10" ht="12.75" customHeight="1" x14ac:dyDescent="0.2"/>
    <row r="28" spans="1:10" ht="12.75" customHeight="1" x14ac:dyDescent="0.2"/>
    <row r="29" spans="1:10" ht="12.75" customHeight="1" x14ac:dyDescent="0.2"/>
    <row r="30" spans="1:10" ht="12.75" customHeight="1" x14ac:dyDescent="0.2"/>
    <row r="31" spans="1:10" ht="12.75" customHeight="1" x14ac:dyDescent="0.2"/>
    <row r="32" spans="1: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sheetData>
  <sheetProtection algorithmName="SHA-512" hashValue="QJGMBJwHYP95Tqnb9N5QkaiFCdJdXcQsudWFfoAp4IZWBIz04acLHdlUCbMmTGLW/QBgDZ6SxQwYAHdVjodUBQ==" saltValue="K8luMFoh/fT/arf8veI2cA==" spinCount="100000" sheet="1" objects="1" scenarios="1"/>
  <mergeCells count="22">
    <mergeCell ref="H18:J21"/>
    <mergeCell ref="H22:J24"/>
    <mergeCell ref="A3:G3"/>
    <mergeCell ref="A13:G13"/>
    <mergeCell ref="B14:G17"/>
    <mergeCell ref="B18:G21"/>
    <mergeCell ref="B22:G24"/>
    <mergeCell ref="H3:J3"/>
    <mergeCell ref="H4:I4"/>
    <mergeCell ref="J4:J5"/>
    <mergeCell ref="H13:J13"/>
    <mergeCell ref="H14:J17"/>
    <mergeCell ref="B4:B5"/>
    <mergeCell ref="C4:C5"/>
    <mergeCell ref="A9:D9"/>
    <mergeCell ref="D4:D5"/>
    <mergeCell ref="A14:A17"/>
    <mergeCell ref="A18:A21"/>
    <mergeCell ref="A22:A24"/>
    <mergeCell ref="E4:F4"/>
    <mergeCell ref="G4:G5"/>
    <mergeCell ref="A4:A5"/>
  </mergeCells>
  <phoneticPr fontId="1" type="noConversion"/>
  <pageMargins left="0.74803149606299213" right="0.35433070866141736" top="0.59055118110236227" bottom="0.19685039370078741" header="0.31496062992125984" footer="0.31496062992125984"/>
  <pageSetup paperSize="9" scale="75" orientation="landscape" r:id="rId1"/>
  <headerFooter alignWithMargins="0">
    <oddHeader>&amp;CKOMUNALAC POŽEGA d.o.o. - IZVRŠENJE PLANA INVESTICIJA I INVESTICIJSKOG ODRŽAVANJA ZA 2025. GODINU</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1"/>
  <sheetViews>
    <sheetView zoomScaleNormal="100" workbookViewId="0">
      <selection activeCell="P23" sqref="P23"/>
    </sheetView>
  </sheetViews>
  <sheetFormatPr defaultRowHeight="12.75" x14ac:dyDescent="0.2"/>
  <cols>
    <col min="1" max="1" width="4.7109375" style="5" customWidth="1"/>
    <col min="2" max="2" width="30.7109375" style="5" customWidth="1"/>
    <col min="3" max="3" width="36.7109375" style="5" customWidth="1"/>
    <col min="4" max="4" width="13.7109375" style="4" customWidth="1"/>
    <col min="5" max="10" width="15.7109375" style="2" customWidth="1"/>
    <col min="11" max="14" width="9.140625" style="2"/>
    <col min="15" max="15" width="10" style="2" bestFit="1" customWidth="1"/>
    <col min="16" max="16384" width="9.140625" style="2"/>
  </cols>
  <sheetData>
    <row r="1" spans="1:15" s="16" customFormat="1" ht="20.100000000000001" customHeight="1" x14ac:dyDescent="0.2">
      <c r="A1" s="14" t="s">
        <v>2</v>
      </c>
      <c r="B1" s="15" t="s">
        <v>9</v>
      </c>
      <c r="C1" s="15"/>
      <c r="D1" s="15"/>
      <c r="F1" s="15"/>
      <c r="I1" s="15"/>
    </row>
    <row r="2" spans="1:15" s="3" customFormat="1" ht="9.9499999999999993" customHeight="1" x14ac:dyDescent="0.2">
      <c r="A2" s="12"/>
      <c r="B2" s="13"/>
      <c r="C2" s="13"/>
      <c r="D2" s="4"/>
      <c r="E2" s="2"/>
      <c r="F2" s="2"/>
      <c r="H2" s="2"/>
      <c r="I2" s="2"/>
    </row>
    <row r="3" spans="1:15" s="3" customFormat="1" ht="15.75" customHeight="1" x14ac:dyDescent="0.2">
      <c r="A3" s="181" t="s">
        <v>170</v>
      </c>
      <c r="B3" s="182"/>
      <c r="C3" s="182"/>
      <c r="D3" s="182"/>
      <c r="E3" s="182"/>
      <c r="F3" s="182"/>
      <c r="G3" s="183"/>
      <c r="H3" s="186" t="s">
        <v>169</v>
      </c>
      <c r="I3" s="186"/>
      <c r="J3" s="187"/>
    </row>
    <row r="4" spans="1:15" s="3" customFormat="1" ht="24.95" customHeight="1" x14ac:dyDescent="0.2">
      <c r="A4" s="207" t="s">
        <v>14</v>
      </c>
      <c r="B4" s="147" t="s">
        <v>17</v>
      </c>
      <c r="C4" s="147" t="s">
        <v>19</v>
      </c>
      <c r="D4" s="184" t="s">
        <v>18</v>
      </c>
      <c r="E4" s="137" t="s">
        <v>13</v>
      </c>
      <c r="F4" s="139"/>
      <c r="G4" s="140" t="s">
        <v>90</v>
      </c>
      <c r="H4" s="137" t="s">
        <v>13</v>
      </c>
      <c r="I4" s="139"/>
      <c r="J4" s="140" t="s">
        <v>90</v>
      </c>
    </row>
    <row r="5" spans="1:15" s="3" customFormat="1" ht="24.95" customHeight="1" x14ac:dyDescent="0.2">
      <c r="A5" s="208"/>
      <c r="B5" s="148"/>
      <c r="C5" s="148"/>
      <c r="D5" s="185"/>
      <c r="E5" s="32" t="s">
        <v>70</v>
      </c>
      <c r="F5" s="22" t="s">
        <v>89</v>
      </c>
      <c r="G5" s="141"/>
      <c r="H5" s="32" t="s">
        <v>70</v>
      </c>
      <c r="I5" s="22" t="s">
        <v>89</v>
      </c>
      <c r="J5" s="141"/>
    </row>
    <row r="6" spans="1:15" s="3" customFormat="1" ht="45" customHeight="1" x14ac:dyDescent="0.2">
      <c r="A6" s="61" t="s">
        <v>7</v>
      </c>
      <c r="B6" s="62" t="s">
        <v>136</v>
      </c>
      <c r="C6" s="63" t="s">
        <v>138</v>
      </c>
      <c r="D6" s="64" t="s">
        <v>119</v>
      </c>
      <c r="E6" s="36">
        <v>0</v>
      </c>
      <c r="F6" s="107">
        <f>612700+470000-66800</f>
        <v>1015900</v>
      </c>
      <c r="G6" s="77">
        <f>SUM(E6:F6)</f>
        <v>1015900</v>
      </c>
      <c r="H6" s="36">
        <v>471980.37</v>
      </c>
      <c r="I6" s="107">
        <v>600888.18999999994</v>
      </c>
      <c r="J6" s="77">
        <f>SUM(H6:I6)</f>
        <v>1072868.56</v>
      </c>
      <c r="M6" s="26"/>
      <c r="N6" s="26"/>
    </row>
    <row r="7" spans="1:15" s="3" customFormat="1" ht="45" customHeight="1" x14ac:dyDescent="0.2">
      <c r="A7" s="61" t="s">
        <v>8</v>
      </c>
      <c r="B7" s="66" t="s">
        <v>117</v>
      </c>
      <c r="C7" s="63" t="s">
        <v>118</v>
      </c>
      <c r="D7" s="118" t="s">
        <v>119</v>
      </c>
      <c r="E7" s="36">
        <v>2000</v>
      </c>
      <c r="F7" s="53">
        <v>0</v>
      </c>
      <c r="G7" s="77">
        <f>SUM(E7:F7)</f>
        <v>2000</v>
      </c>
      <c r="H7" s="36">
        <v>0</v>
      </c>
      <c r="I7" s="53">
        <v>0</v>
      </c>
      <c r="J7" s="77">
        <f>SUM(H7:I7)</f>
        <v>0</v>
      </c>
      <c r="M7" s="26"/>
    </row>
    <row r="8" spans="1:15" s="3" customFormat="1" ht="54.95" customHeight="1" x14ac:dyDescent="0.2">
      <c r="A8" s="59" t="s">
        <v>0</v>
      </c>
      <c r="B8" s="66" t="s">
        <v>53</v>
      </c>
      <c r="C8" s="57" t="s">
        <v>220</v>
      </c>
      <c r="D8" s="67" t="s">
        <v>102</v>
      </c>
      <c r="E8" s="33">
        <v>2000</v>
      </c>
      <c r="F8" s="48">
        <v>0</v>
      </c>
      <c r="G8" s="77">
        <f t="shared" ref="G8" si="0">SUM(E8:F8)</f>
        <v>2000</v>
      </c>
      <c r="H8" s="33">
        <v>1057.1400000000001</v>
      </c>
      <c r="I8" s="48">
        <v>0</v>
      </c>
      <c r="J8" s="77">
        <f t="shared" ref="J8:J13" si="1">SUM(H8:I8)</f>
        <v>1057.1400000000001</v>
      </c>
      <c r="M8" s="26"/>
      <c r="N8" s="26"/>
      <c r="O8" s="26"/>
    </row>
    <row r="9" spans="1:15" s="3" customFormat="1" ht="35.1" customHeight="1" x14ac:dyDescent="0.2">
      <c r="A9" s="55" t="s">
        <v>1</v>
      </c>
      <c r="B9" s="124" t="s">
        <v>143</v>
      </c>
      <c r="C9" s="105" t="s">
        <v>152</v>
      </c>
      <c r="D9" s="123" t="s">
        <v>144</v>
      </c>
      <c r="E9" s="80">
        <v>10500</v>
      </c>
      <c r="F9" s="82">
        <v>0</v>
      </c>
      <c r="G9" s="117">
        <f t="shared" ref="G9:G15" si="2">SUM(E9:F9)</f>
        <v>10500</v>
      </c>
      <c r="H9" s="80">
        <v>10500</v>
      </c>
      <c r="I9" s="82">
        <v>0</v>
      </c>
      <c r="J9" s="117">
        <f t="shared" si="1"/>
        <v>10500</v>
      </c>
    </row>
    <row r="10" spans="1:15" s="3" customFormat="1" ht="45" customHeight="1" x14ac:dyDescent="0.2">
      <c r="A10" s="55" t="s">
        <v>2</v>
      </c>
      <c r="B10" s="124" t="s">
        <v>146</v>
      </c>
      <c r="C10" s="105" t="s">
        <v>153</v>
      </c>
      <c r="D10" s="123" t="s">
        <v>145</v>
      </c>
      <c r="E10" s="80">
        <v>1700</v>
      </c>
      <c r="F10" s="82">
        <v>0</v>
      </c>
      <c r="G10" s="117">
        <f t="shared" si="2"/>
        <v>1700</v>
      </c>
      <c r="H10" s="80">
        <v>1700</v>
      </c>
      <c r="I10" s="82">
        <v>0</v>
      </c>
      <c r="J10" s="117">
        <f t="shared" si="1"/>
        <v>1700</v>
      </c>
    </row>
    <row r="11" spans="1:15" s="3" customFormat="1" ht="45" customHeight="1" x14ac:dyDescent="0.2">
      <c r="A11" s="108" t="s">
        <v>3</v>
      </c>
      <c r="B11" s="124" t="s">
        <v>147</v>
      </c>
      <c r="C11" s="105" t="s">
        <v>154</v>
      </c>
      <c r="D11" s="123" t="s">
        <v>145</v>
      </c>
      <c r="E11" s="80">
        <v>1400</v>
      </c>
      <c r="F11" s="82">
        <v>0</v>
      </c>
      <c r="G11" s="117">
        <f t="shared" si="2"/>
        <v>1400</v>
      </c>
      <c r="H11" s="80">
        <v>1100</v>
      </c>
      <c r="I11" s="82">
        <v>0</v>
      </c>
      <c r="J11" s="117">
        <f t="shared" si="1"/>
        <v>1100</v>
      </c>
    </row>
    <row r="12" spans="1:15" s="3" customFormat="1" ht="45" customHeight="1" x14ac:dyDescent="0.2">
      <c r="A12" s="110" t="s">
        <v>12</v>
      </c>
      <c r="B12" s="124" t="s">
        <v>148</v>
      </c>
      <c r="C12" s="105" t="s">
        <v>155</v>
      </c>
      <c r="D12" s="106" t="s">
        <v>149</v>
      </c>
      <c r="E12" s="80">
        <v>800</v>
      </c>
      <c r="F12" s="82">
        <v>0</v>
      </c>
      <c r="G12" s="117">
        <f t="shared" si="2"/>
        <v>800</v>
      </c>
      <c r="H12" s="80">
        <v>800</v>
      </c>
      <c r="I12" s="82">
        <v>0</v>
      </c>
      <c r="J12" s="117">
        <f t="shared" si="1"/>
        <v>800</v>
      </c>
    </row>
    <row r="13" spans="1:15" s="3" customFormat="1" ht="57" customHeight="1" x14ac:dyDescent="0.2">
      <c r="A13" s="110" t="s">
        <v>16</v>
      </c>
      <c r="B13" s="124" t="s">
        <v>150</v>
      </c>
      <c r="C13" s="105" t="s">
        <v>156</v>
      </c>
      <c r="D13" s="106" t="s">
        <v>149</v>
      </c>
      <c r="E13" s="80">
        <v>1000</v>
      </c>
      <c r="F13" s="82">
        <v>0</v>
      </c>
      <c r="G13" s="117">
        <f t="shared" si="2"/>
        <v>1000</v>
      </c>
      <c r="H13" s="80">
        <v>1100</v>
      </c>
      <c r="I13" s="82">
        <v>0</v>
      </c>
      <c r="J13" s="117">
        <f t="shared" si="1"/>
        <v>1100</v>
      </c>
    </row>
    <row r="14" spans="1:15" s="3" customFormat="1" ht="45" customHeight="1" x14ac:dyDescent="0.2">
      <c r="A14" s="108" t="s">
        <v>15</v>
      </c>
      <c r="B14" s="124" t="s">
        <v>151</v>
      </c>
      <c r="C14" s="105" t="s">
        <v>157</v>
      </c>
      <c r="D14" s="106" t="s">
        <v>102</v>
      </c>
      <c r="E14" s="80">
        <v>4000</v>
      </c>
      <c r="F14" s="82">
        <v>0</v>
      </c>
      <c r="G14" s="117">
        <f>SUM(E14:F14)</f>
        <v>4000</v>
      </c>
      <c r="H14" s="80">
        <v>0</v>
      </c>
      <c r="I14" s="82">
        <v>0</v>
      </c>
      <c r="J14" s="117">
        <f>SUM(H14:I14)</f>
        <v>0</v>
      </c>
    </row>
    <row r="15" spans="1:15" s="3" customFormat="1" ht="24.95" customHeight="1" x14ac:dyDescent="0.2">
      <c r="A15" s="96" t="s">
        <v>77</v>
      </c>
      <c r="B15" s="97"/>
      <c r="C15" s="97"/>
      <c r="D15" s="97"/>
      <c r="E15" s="83">
        <f>SUM(E6:E14)</f>
        <v>23400</v>
      </c>
      <c r="F15" s="88">
        <f>SUM(F6:F14)</f>
        <v>1015900</v>
      </c>
      <c r="G15" s="90">
        <f t="shared" si="2"/>
        <v>1039300</v>
      </c>
      <c r="H15" s="83">
        <f>SUM(H6:H14)</f>
        <v>488237.51</v>
      </c>
      <c r="I15" s="88">
        <f>SUM(I6:I14)</f>
        <v>600888.18999999994</v>
      </c>
      <c r="J15" s="90">
        <f t="shared" ref="J15" si="3">SUM(H15:I15)</f>
        <v>1089125.7</v>
      </c>
    </row>
    <row r="16" spans="1:15" s="3" customFormat="1" ht="12.75" customHeight="1" x14ac:dyDescent="0.2">
      <c r="A16" s="6"/>
      <c r="B16" s="6"/>
      <c r="C16" s="6"/>
      <c r="D16" s="9"/>
      <c r="E16" s="25"/>
      <c r="F16" s="6"/>
      <c r="H16" s="25"/>
      <c r="I16" s="6"/>
    </row>
    <row r="17" spans="1:10" s="3" customFormat="1" ht="12.75" customHeight="1" x14ac:dyDescent="0.2">
      <c r="A17" s="8" t="s">
        <v>32</v>
      </c>
      <c r="B17" s="8"/>
      <c r="C17" s="8"/>
      <c r="D17" s="8"/>
      <c r="E17" s="8"/>
      <c r="F17" s="8"/>
      <c r="H17" s="8"/>
      <c r="I17" s="8"/>
    </row>
    <row r="18" spans="1:10" s="3" customFormat="1" ht="5.25" customHeight="1" x14ac:dyDescent="0.2">
      <c r="A18" s="8"/>
      <c r="B18" s="8"/>
      <c r="C18" s="8"/>
      <c r="D18" s="8"/>
      <c r="E18" s="8"/>
      <c r="F18" s="8"/>
      <c r="H18" s="8"/>
      <c r="I18" s="8"/>
    </row>
    <row r="19" spans="1:10" s="3" customFormat="1" ht="15.75" customHeight="1" x14ac:dyDescent="0.2">
      <c r="A19" s="181" t="s">
        <v>170</v>
      </c>
      <c r="B19" s="182"/>
      <c r="C19" s="182"/>
      <c r="D19" s="182"/>
      <c r="E19" s="182"/>
      <c r="F19" s="182"/>
      <c r="G19" s="183"/>
      <c r="H19" s="186" t="s">
        <v>169</v>
      </c>
      <c r="I19" s="186"/>
      <c r="J19" s="187"/>
    </row>
    <row r="20" spans="1:10" ht="14.25" customHeight="1" x14ac:dyDescent="0.2">
      <c r="A20" s="152" t="s">
        <v>40</v>
      </c>
      <c r="B20" s="153" t="s">
        <v>137</v>
      </c>
      <c r="C20" s="154"/>
      <c r="D20" s="154"/>
      <c r="E20" s="154"/>
      <c r="F20" s="154"/>
      <c r="G20" s="155"/>
      <c r="H20" s="209" t="s">
        <v>222</v>
      </c>
      <c r="I20" s="209"/>
      <c r="J20" s="209"/>
    </row>
    <row r="21" spans="1:10" ht="89.25" customHeight="1" x14ac:dyDescent="0.2">
      <c r="A21" s="152"/>
      <c r="B21" s="156"/>
      <c r="C21" s="157"/>
      <c r="D21" s="157"/>
      <c r="E21" s="157"/>
      <c r="F21" s="157"/>
      <c r="G21" s="158"/>
      <c r="H21" s="209"/>
      <c r="I21" s="209"/>
      <c r="J21" s="209"/>
    </row>
    <row r="22" spans="1:10" s="3" customFormat="1" ht="9.75" customHeight="1" x14ac:dyDescent="0.2">
      <c r="A22" s="206" t="s">
        <v>84</v>
      </c>
      <c r="B22" s="165" t="s">
        <v>218</v>
      </c>
      <c r="C22" s="166"/>
      <c r="D22" s="166"/>
      <c r="E22" s="166"/>
      <c r="F22" s="166"/>
      <c r="G22" s="167"/>
      <c r="H22" s="215" t="s">
        <v>197</v>
      </c>
      <c r="I22" s="215"/>
      <c r="J22" s="215"/>
    </row>
    <row r="23" spans="1:10" s="3" customFormat="1" ht="41.25" customHeight="1" x14ac:dyDescent="0.2">
      <c r="A23" s="206"/>
      <c r="B23" s="168"/>
      <c r="C23" s="169"/>
      <c r="D23" s="169"/>
      <c r="E23" s="169"/>
      <c r="F23" s="169"/>
      <c r="G23" s="170"/>
      <c r="H23" s="215"/>
      <c r="I23" s="215"/>
      <c r="J23" s="215"/>
    </row>
    <row r="24" spans="1:10" s="3" customFormat="1" ht="15.75" customHeight="1" x14ac:dyDescent="0.2">
      <c r="A24" s="181" t="s">
        <v>170</v>
      </c>
      <c r="B24" s="182"/>
      <c r="C24" s="182"/>
      <c r="D24" s="182"/>
      <c r="E24" s="182"/>
      <c r="F24" s="182"/>
      <c r="G24" s="183"/>
      <c r="H24" s="186" t="s">
        <v>169</v>
      </c>
      <c r="I24" s="186"/>
      <c r="J24" s="187"/>
    </row>
    <row r="25" spans="1:10" ht="12.75" customHeight="1" x14ac:dyDescent="0.2">
      <c r="A25" s="214" t="s">
        <v>42</v>
      </c>
      <c r="B25" s="153" t="s">
        <v>120</v>
      </c>
      <c r="C25" s="154"/>
      <c r="D25" s="154"/>
      <c r="E25" s="154"/>
      <c r="F25" s="154"/>
      <c r="G25" s="155"/>
      <c r="H25" s="209" t="s">
        <v>213</v>
      </c>
      <c r="I25" s="209"/>
      <c r="J25" s="209"/>
    </row>
    <row r="26" spans="1:10" ht="12.75" customHeight="1" x14ac:dyDescent="0.2">
      <c r="A26" s="214"/>
      <c r="B26" s="159"/>
      <c r="C26" s="160"/>
      <c r="D26" s="160"/>
      <c r="E26" s="160"/>
      <c r="F26" s="160"/>
      <c r="G26" s="161"/>
      <c r="H26" s="209"/>
      <c r="I26" s="209"/>
      <c r="J26" s="209"/>
    </row>
    <row r="27" spans="1:10" ht="12.75" customHeight="1" x14ac:dyDescent="0.2">
      <c r="A27" s="214"/>
      <c r="B27" s="159"/>
      <c r="C27" s="160"/>
      <c r="D27" s="160"/>
      <c r="E27" s="160"/>
      <c r="F27" s="160"/>
      <c r="G27" s="161"/>
      <c r="H27" s="209"/>
      <c r="I27" s="209"/>
      <c r="J27" s="209"/>
    </row>
    <row r="28" spans="1:10" ht="12.75" customHeight="1" x14ac:dyDescent="0.2">
      <c r="A28" s="214"/>
      <c r="B28" s="159"/>
      <c r="C28" s="160"/>
      <c r="D28" s="160"/>
      <c r="E28" s="160"/>
      <c r="F28" s="160"/>
      <c r="G28" s="161"/>
      <c r="H28" s="209"/>
      <c r="I28" s="209"/>
      <c r="J28" s="209"/>
    </row>
    <row r="29" spans="1:10" ht="15.75" customHeight="1" x14ac:dyDescent="0.2">
      <c r="A29" s="214"/>
      <c r="B29" s="156"/>
      <c r="C29" s="157"/>
      <c r="D29" s="157"/>
      <c r="E29" s="157"/>
      <c r="F29" s="157"/>
      <c r="G29" s="158"/>
      <c r="H29" s="209"/>
      <c r="I29" s="209"/>
      <c r="J29" s="209"/>
    </row>
    <row r="30" spans="1:10" ht="27" customHeight="1" x14ac:dyDescent="0.2">
      <c r="A30" s="127" t="s">
        <v>94</v>
      </c>
      <c r="B30" s="178" t="s">
        <v>187</v>
      </c>
      <c r="C30" s="179"/>
      <c r="D30" s="179"/>
      <c r="E30" s="179"/>
      <c r="F30" s="179"/>
      <c r="G30" s="180"/>
      <c r="H30" s="209" t="s">
        <v>198</v>
      </c>
      <c r="I30" s="209"/>
      <c r="J30" s="209"/>
    </row>
    <row r="31" spans="1:10" ht="30" customHeight="1" x14ac:dyDescent="0.2">
      <c r="A31" s="127" t="s">
        <v>122</v>
      </c>
      <c r="B31" s="210" t="s">
        <v>181</v>
      </c>
      <c r="C31" s="211"/>
      <c r="D31" s="211"/>
      <c r="E31" s="211"/>
      <c r="F31" s="211"/>
      <c r="G31" s="212"/>
      <c r="H31" s="213" t="s">
        <v>199</v>
      </c>
      <c r="I31" s="213"/>
      <c r="J31" s="213"/>
    </row>
    <row r="32" spans="1:10" ht="33" customHeight="1" x14ac:dyDescent="0.2">
      <c r="A32" s="127" t="s">
        <v>129</v>
      </c>
      <c r="B32" s="210" t="s">
        <v>182</v>
      </c>
      <c r="C32" s="211"/>
      <c r="D32" s="211"/>
      <c r="E32" s="211"/>
      <c r="F32" s="211"/>
      <c r="G32" s="212"/>
      <c r="H32" s="213" t="s">
        <v>200</v>
      </c>
      <c r="I32" s="213"/>
      <c r="J32" s="213"/>
    </row>
    <row r="33" spans="1:10" ht="33" customHeight="1" x14ac:dyDescent="0.2">
      <c r="A33" s="127" t="s">
        <v>130</v>
      </c>
      <c r="B33" s="210" t="s">
        <v>183</v>
      </c>
      <c r="C33" s="211"/>
      <c r="D33" s="211"/>
      <c r="E33" s="211"/>
      <c r="F33" s="211"/>
      <c r="G33" s="212"/>
      <c r="H33" s="213" t="s">
        <v>201</v>
      </c>
      <c r="I33" s="213"/>
      <c r="J33" s="213"/>
    </row>
    <row r="34" spans="1:10" ht="39" customHeight="1" x14ac:dyDescent="0.2">
      <c r="A34" s="127" t="s">
        <v>131</v>
      </c>
      <c r="B34" s="210" t="s">
        <v>184</v>
      </c>
      <c r="C34" s="211"/>
      <c r="D34" s="211"/>
      <c r="E34" s="211"/>
      <c r="F34" s="211"/>
      <c r="G34" s="212"/>
      <c r="H34" s="213" t="s">
        <v>202</v>
      </c>
      <c r="I34" s="213"/>
      <c r="J34" s="213"/>
    </row>
    <row r="35" spans="1:10" ht="32.25" customHeight="1" x14ac:dyDescent="0.2">
      <c r="A35" s="127" t="s">
        <v>132</v>
      </c>
      <c r="B35" s="210" t="s">
        <v>185</v>
      </c>
      <c r="C35" s="211"/>
      <c r="D35" s="211"/>
      <c r="E35" s="211"/>
      <c r="F35" s="211"/>
      <c r="G35" s="212"/>
      <c r="H35" s="213" t="s">
        <v>203</v>
      </c>
      <c r="I35" s="213"/>
      <c r="J35" s="213"/>
    </row>
    <row r="36" spans="1:10" x14ac:dyDescent="0.2">
      <c r="A36" s="30"/>
      <c r="B36" s="30"/>
      <c r="C36" s="30"/>
    </row>
    <row r="37" spans="1:10" x14ac:dyDescent="0.2">
      <c r="A37" s="30"/>
      <c r="B37" s="30"/>
      <c r="C37" s="30"/>
    </row>
    <row r="38" spans="1:10" x14ac:dyDescent="0.2">
      <c r="A38" s="30"/>
      <c r="B38" s="30"/>
      <c r="C38" s="30"/>
    </row>
    <row r="39" spans="1:10" x14ac:dyDescent="0.2">
      <c r="A39" s="30"/>
      <c r="B39" s="30"/>
      <c r="C39" s="30"/>
    </row>
    <row r="40" spans="1:10" x14ac:dyDescent="0.2">
      <c r="A40" s="30"/>
      <c r="B40" s="30"/>
      <c r="C40" s="30"/>
    </row>
    <row r="41" spans="1:10" x14ac:dyDescent="0.2">
      <c r="A41" s="30"/>
      <c r="B41" s="30"/>
      <c r="C41" s="30"/>
    </row>
    <row r="42" spans="1:10" x14ac:dyDescent="0.2">
      <c r="A42" s="30"/>
      <c r="B42" s="30"/>
      <c r="C42" s="30"/>
    </row>
    <row r="43" spans="1:10" x14ac:dyDescent="0.2">
      <c r="A43" s="30"/>
      <c r="B43" s="30"/>
      <c r="C43" s="30"/>
    </row>
    <row r="44" spans="1:10" x14ac:dyDescent="0.2">
      <c r="A44" s="30"/>
      <c r="B44" s="30"/>
      <c r="C44" s="30"/>
    </row>
    <row r="45" spans="1:10" x14ac:dyDescent="0.2">
      <c r="A45" s="30"/>
      <c r="B45" s="30"/>
      <c r="C45" s="30"/>
    </row>
    <row r="46" spans="1:10" x14ac:dyDescent="0.2">
      <c r="A46" s="30"/>
      <c r="B46" s="30"/>
      <c r="C46" s="30"/>
    </row>
    <row r="47" spans="1:10" x14ac:dyDescent="0.2">
      <c r="A47" s="30"/>
      <c r="B47" s="30"/>
      <c r="C47" s="30"/>
    </row>
    <row r="48" spans="1:10" x14ac:dyDescent="0.2">
      <c r="A48" s="30"/>
      <c r="B48" s="30"/>
      <c r="C48" s="30"/>
    </row>
    <row r="49" spans="1:3" x14ac:dyDescent="0.2">
      <c r="A49" s="30"/>
      <c r="B49" s="30"/>
      <c r="C49" s="30"/>
    </row>
    <row r="50" spans="1:3" x14ac:dyDescent="0.2">
      <c r="A50" s="30"/>
      <c r="B50" s="30"/>
      <c r="C50" s="30"/>
    </row>
    <row r="51" spans="1:3" x14ac:dyDescent="0.2">
      <c r="A51" s="30"/>
      <c r="B51" s="30"/>
      <c r="C51" s="30"/>
    </row>
  </sheetData>
  <sheetProtection algorithmName="SHA-512" hashValue="MivkaenP378YGRWtzshF4EMnDhkNzBwbOD5ejCf6E7aP5JbUsV+mEQMcrMAAPWhruAGamGNtQ2f0wkrGj9ahAA==" saltValue="16xk72Lx6dWB/y5oIRu0iA==" spinCount="100000" sheet="1" objects="1" scenarios="1"/>
  <mergeCells count="35">
    <mergeCell ref="H35:J35"/>
    <mergeCell ref="A3:G3"/>
    <mergeCell ref="B20:G21"/>
    <mergeCell ref="B22:G23"/>
    <mergeCell ref="B25:G29"/>
    <mergeCell ref="A19:G19"/>
    <mergeCell ref="H22:J23"/>
    <mergeCell ref="H25:J29"/>
    <mergeCell ref="H30:J30"/>
    <mergeCell ref="H31:J31"/>
    <mergeCell ref="H3:J3"/>
    <mergeCell ref="H4:I4"/>
    <mergeCell ref="B35:G35"/>
    <mergeCell ref="J4:J5"/>
    <mergeCell ref="H19:J19"/>
    <mergeCell ref="H20:J21"/>
    <mergeCell ref="A25:A29"/>
    <mergeCell ref="E4:F4"/>
    <mergeCell ref="G4:G5"/>
    <mergeCell ref="A4:A5"/>
    <mergeCell ref="B4:B5"/>
    <mergeCell ref="C4:C5"/>
    <mergeCell ref="D4:D5"/>
    <mergeCell ref="A20:A21"/>
    <mergeCell ref="A22:A23"/>
    <mergeCell ref="A24:G24"/>
    <mergeCell ref="H24:J24"/>
    <mergeCell ref="B34:G34"/>
    <mergeCell ref="H32:J32"/>
    <mergeCell ref="H33:J33"/>
    <mergeCell ref="B30:G30"/>
    <mergeCell ref="B31:G31"/>
    <mergeCell ref="B32:G32"/>
    <mergeCell ref="B33:G33"/>
    <mergeCell ref="H34:J34"/>
  </mergeCells>
  <phoneticPr fontId="1" type="noConversion"/>
  <pageMargins left="0.74803149606299213" right="0.35433070866141736" top="0.59055118110236227" bottom="0.19685039370078741" header="0.31496062992125984" footer="0.31496062992125984"/>
  <pageSetup paperSize="9" scale="75" orientation="landscape" r:id="rId1"/>
  <headerFooter alignWithMargins="0">
    <oddHeader>&amp;CKOMUNALAC POŽEGA d.o.o. - IZVRŠENJE PLANA INVESTICIJA I INVESTICIJSKOG ODRŽAVANJA ZA 2025. GODINU</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7"/>
  <sheetViews>
    <sheetView zoomScaleNormal="100" workbookViewId="0">
      <selection activeCell="J25" sqref="J25"/>
    </sheetView>
  </sheetViews>
  <sheetFormatPr defaultRowHeight="12.75" x14ac:dyDescent="0.2"/>
  <cols>
    <col min="1" max="1" width="4.7109375" style="5" customWidth="1"/>
    <col min="2" max="2" width="29.7109375" style="5" customWidth="1"/>
    <col min="3" max="3" width="34.7109375" style="5" customWidth="1"/>
    <col min="4" max="4" width="13.7109375" style="4" customWidth="1"/>
    <col min="5" max="10" width="15.7109375" style="2" customWidth="1"/>
    <col min="11" max="16384" width="9.140625" style="2"/>
  </cols>
  <sheetData>
    <row r="1" spans="1:10" s="16" customFormat="1" ht="20.100000000000001" customHeight="1" x14ac:dyDescent="0.2">
      <c r="A1" s="14" t="s">
        <v>3</v>
      </c>
      <c r="B1" s="15" t="s">
        <v>4</v>
      </c>
      <c r="C1" s="15"/>
      <c r="D1" s="15"/>
      <c r="F1" s="15"/>
      <c r="I1" s="15"/>
    </row>
    <row r="2" spans="1:10" s="3" customFormat="1" ht="9.9499999999999993" customHeight="1" x14ac:dyDescent="0.2">
      <c r="A2" s="12"/>
      <c r="B2" s="13"/>
      <c r="C2" s="13"/>
      <c r="D2" s="4"/>
      <c r="E2" s="2"/>
      <c r="F2" s="2"/>
      <c r="H2" s="2"/>
      <c r="I2" s="2"/>
    </row>
    <row r="3" spans="1:10" s="3" customFormat="1" ht="15.75" customHeight="1" x14ac:dyDescent="0.2">
      <c r="A3" s="181" t="s">
        <v>170</v>
      </c>
      <c r="B3" s="182"/>
      <c r="C3" s="182"/>
      <c r="D3" s="182"/>
      <c r="E3" s="182"/>
      <c r="F3" s="182"/>
      <c r="G3" s="183"/>
      <c r="H3" s="186" t="s">
        <v>169</v>
      </c>
      <c r="I3" s="186"/>
      <c r="J3" s="187"/>
    </row>
    <row r="4" spans="1:10" s="3" customFormat="1" ht="24.95" customHeight="1" x14ac:dyDescent="0.2">
      <c r="A4" s="207" t="s">
        <v>14</v>
      </c>
      <c r="B4" s="147" t="s">
        <v>17</v>
      </c>
      <c r="C4" s="147" t="s">
        <v>19</v>
      </c>
      <c r="D4" s="184" t="s">
        <v>18</v>
      </c>
      <c r="E4" s="137" t="s">
        <v>13</v>
      </c>
      <c r="F4" s="139"/>
      <c r="G4" s="140" t="s">
        <v>166</v>
      </c>
      <c r="H4" s="137" t="s">
        <v>13</v>
      </c>
      <c r="I4" s="139"/>
      <c r="J4" s="140" t="s">
        <v>166</v>
      </c>
    </row>
    <row r="5" spans="1:10" s="3" customFormat="1" ht="36" customHeight="1" x14ac:dyDescent="0.2">
      <c r="A5" s="208"/>
      <c r="B5" s="148"/>
      <c r="C5" s="148"/>
      <c r="D5" s="185"/>
      <c r="E5" s="17" t="s">
        <v>70</v>
      </c>
      <c r="F5" s="22" t="s">
        <v>71</v>
      </c>
      <c r="G5" s="141"/>
      <c r="H5" s="17" t="s">
        <v>70</v>
      </c>
      <c r="I5" s="22" t="s">
        <v>71</v>
      </c>
      <c r="J5" s="141"/>
    </row>
    <row r="6" spans="1:10" s="3" customFormat="1" ht="51.95" customHeight="1" x14ac:dyDescent="0.2">
      <c r="A6" s="65" t="s">
        <v>7</v>
      </c>
      <c r="B6" s="68" t="s">
        <v>92</v>
      </c>
      <c r="C6" s="69" t="s">
        <v>125</v>
      </c>
      <c r="D6" s="70" t="s">
        <v>95</v>
      </c>
      <c r="E6" s="54">
        <f>1000+1000</f>
        <v>2000</v>
      </c>
      <c r="F6" s="49">
        <v>0</v>
      </c>
      <c r="G6" s="91">
        <f t="shared" ref="G6" si="0">SUM(E6:F6)</f>
        <v>2000</v>
      </c>
      <c r="H6" s="54">
        <v>400</v>
      </c>
      <c r="I6" s="49">
        <v>0</v>
      </c>
      <c r="J6" s="91">
        <f t="shared" ref="J6" si="1">SUM(H6:I6)</f>
        <v>400</v>
      </c>
    </row>
    <row r="7" spans="1:10" s="3" customFormat="1" ht="51.95" customHeight="1" x14ac:dyDescent="0.2">
      <c r="A7" s="55" t="s">
        <v>8</v>
      </c>
      <c r="B7" s="104" t="s">
        <v>121</v>
      </c>
      <c r="C7" s="105" t="s">
        <v>123</v>
      </c>
      <c r="D7" s="106" t="s">
        <v>95</v>
      </c>
      <c r="E7" s="101">
        <v>0</v>
      </c>
      <c r="F7" s="102">
        <v>0</v>
      </c>
      <c r="G7" s="103">
        <f>SUM(E7:F7)</f>
        <v>0</v>
      </c>
      <c r="H7" s="101">
        <v>0</v>
      </c>
      <c r="I7" s="102">
        <v>0</v>
      </c>
      <c r="J7" s="103">
        <f>SUM(H7:I7)</f>
        <v>0</v>
      </c>
    </row>
    <row r="8" spans="1:10" s="3" customFormat="1" ht="51.95" customHeight="1" x14ac:dyDescent="0.2">
      <c r="A8" s="55" t="s">
        <v>0</v>
      </c>
      <c r="B8" s="104" t="s">
        <v>158</v>
      </c>
      <c r="C8" s="105" t="s">
        <v>159</v>
      </c>
      <c r="D8" s="106" t="s">
        <v>102</v>
      </c>
      <c r="E8" s="101">
        <v>12000</v>
      </c>
      <c r="F8" s="102">
        <v>0</v>
      </c>
      <c r="G8" s="103">
        <v>12000</v>
      </c>
      <c r="H8" s="101">
        <v>0</v>
      </c>
      <c r="I8" s="102">
        <v>0</v>
      </c>
      <c r="J8" s="103">
        <f>SUM(H8:I8)</f>
        <v>0</v>
      </c>
    </row>
    <row r="9" spans="1:10" s="3" customFormat="1" ht="24.95" customHeight="1" x14ac:dyDescent="0.2">
      <c r="A9" s="142" t="s">
        <v>78</v>
      </c>
      <c r="B9" s="143"/>
      <c r="C9" s="143"/>
      <c r="D9" s="144"/>
      <c r="E9" s="84">
        <f>SUM(E6:E8)</f>
        <v>14000</v>
      </c>
      <c r="F9" s="92">
        <f>SUM(F6:F8)</f>
        <v>0</v>
      </c>
      <c r="G9" s="99">
        <f>SUM(E9:F9)</f>
        <v>14000</v>
      </c>
      <c r="H9" s="84">
        <f>SUM(H6:H8)</f>
        <v>400</v>
      </c>
      <c r="I9" s="92">
        <f>SUM(I6:I8)</f>
        <v>0</v>
      </c>
      <c r="J9" s="99">
        <f>SUM(H9:I9)</f>
        <v>400</v>
      </c>
    </row>
    <row r="10" spans="1:10" s="3" customFormat="1" ht="12.75" customHeight="1" x14ac:dyDescent="0.2">
      <c r="A10" s="6"/>
      <c r="B10" s="6"/>
      <c r="C10" s="6"/>
      <c r="D10" s="9"/>
      <c r="E10" s="25"/>
      <c r="F10" s="25"/>
      <c r="H10" s="25"/>
      <c r="I10" s="25"/>
    </row>
    <row r="11" spans="1:10" s="3" customFormat="1" ht="12.75" customHeight="1" x14ac:dyDescent="0.2">
      <c r="A11" s="8" t="s">
        <v>32</v>
      </c>
      <c r="B11" s="8"/>
      <c r="C11" s="8"/>
      <c r="D11" s="8"/>
      <c r="E11" s="8"/>
      <c r="F11" s="8"/>
      <c r="H11" s="8"/>
      <c r="I11" s="8"/>
    </row>
    <row r="12" spans="1:10" s="3" customFormat="1" ht="12.75" customHeight="1" x14ac:dyDescent="0.2">
      <c r="A12" s="8"/>
      <c r="B12" s="8"/>
      <c r="C12" s="8"/>
      <c r="D12" s="8"/>
      <c r="E12" s="8"/>
      <c r="F12" s="8"/>
      <c r="H12" s="8"/>
      <c r="I12" s="8"/>
    </row>
    <row r="13" spans="1:10" s="3" customFormat="1" ht="15.75" customHeight="1" x14ac:dyDescent="0.2">
      <c r="A13" s="181" t="s">
        <v>170</v>
      </c>
      <c r="B13" s="182"/>
      <c r="C13" s="182"/>
      <c r="D13" s="182"/>
      <c r="E13" s="182"/>
      <c r="F13" s="182"/>
      <c r="G13" s="183"/>
      <c r="H13" s="186" t="s">
        <v>169</v>
      </c>
      <c r="I13" s="186"/>
      <c r="J13" s="187"/>
    </row>
    <row r="14" spans="1:10" ht="12.75" customHeight="1" x14ac:dyDescent="0.2">
      <c r="A14" s="152" t="s">
        <v>40</v>
      </c>
      <c r="B14" s="153" t="s">
        <v>140</v>
      </c>
      <c r="C14" s="154"/>
      <c r="D14" s="154"/>
      <c r="E14" s="154"/>
      <c r="F14" s="154"/>
      <c r="G14" s="155"/>
      <c r="H14" s="215" t="s">
        <v>208</v>
      </c>
      <c r="I14" s="215"/>
      <c r="J14" s="215"/>
    </row>
    <row r="15" spans="1:10" x14ac:dyDescent="0.2">
      <c r="A15" s="152"/>
      <c r="B15" s="159"/>
      <c r="C15" s="160"/>
      <c r="D15" s="160"/>
      <c r="E15" s="160"/>
      <c r="F15" s="160"/>
      <c r="G15" s="161"/>
      <c r="H15" s="215"/>
      <c r="I15" s="215"/>
      <c r="J15" s="215"/>
    </row>
    <row r="16" spans="1:10" ht="12.75" customHeight="1" x14ac:dyDescent="0.2">
      <c r="A16" s="152"/>
      <c r="B16" s="156"/>
      <c r="C16" s="157"/>
      <c r="D16" s="157"/>
      <c r="E16" s="157"/>
      <c r="F16" s="157"/>
      <c r="G16" s="158"/>
      <c r="H16" s="215"/>
      <c r="I16" s="215"/>
      <c r="J16" s="215"/>
    </row>
    <row r="17" spans="1:10" ht="27.75" customHeight="1" x14ac:dyDescent="0.2">
      <c r="A17" s="126" t="s">
        <v>84</v>
      </c>
      <c r="B17" s="162" t="s">
        <v>186</v>
      </c>
      <c r="C17" s="163"/>
      <c r="D17" s="163"/>
      <c r="E17" s="163"/>
      <c r="F17" s="163"/>
      <c r="G17" s="164"/>
      <c r="H17" s="215" t="s">
        <v>205</v>
      </c>
      <c r="I17" s="215"/>
      <c r="J17" s="215"/>
    </row>
    <row r="18" spans="1:10" ht="27" customHeight="1" x14ac:dyDescent="0.2">
      <c r="A18" s="126" t="s">
        <v>42</v>
      </c>
      <c r="B18" s="210" t="s">
        <v>219</v>
      </c>
      <c r="C18" s="211"/>
      <c r="D18" s="211"/>
      <c r="E18" s="211"/>
      <c r="F18" s="211"/>
      <c r="G18" s="212"/>
      <c r="H18" s="215" t="s">
        <v>205</v>
      </c>
      <c r="I18" s="215"/>
      <c r="J18" s="215"/>
    </row>
    <row r="19" spans="1:10" ht="12.75" customHeight="1" x14ac:dyDescent="0.2"/>
    <row r="20" spans="1:10" ht="12.75" customHeight="1" x14ac:dyDescent="0.2"/>
    <row r="21" spans="1:10" ht="12.75" customHeight="1" x14ac:dyDescent="0.2"/>
    <row r="22" spans="1:10" ht="12.75" customHeight="1" x14ac:dyDescent="0.2"/>
    <row r="23" spans="1:10" ht="12.75" customHeight="1" x14ac:dyDescent="0.2"/>
    <row r="24" spans="1:10" ht="12.75" customHeight="1" x14ac:dyDescent="0.2"/>
    <row r="25" spans="1:10" ht="12.75" customHeight="1" x14ac:dyDescent="0.2"/>
    <row r="26" spans="1:10" ht="12.75" customHeight="1" x14ac:dyDescent="0.2"/>
    <row r="27" spans="1:10" ht="12.75" customHeight="1" x14ac:dyDescent="0.2"/>
  </sheetData>
  <sheetProtection algorithmName="SHA-512" hashValue="ZF69iFuxqNUEvMZes4ykTpgGIjEQNSh1miR/zZRFAZ9RHkmu3+Ifb2Zl54Coa/mavpQGw+XmMKrQ7GAhnYefaQ==" saltValue="IgcYQjC3vBKfAV0hgCh5OQ==" spinCount="100000" sheet="1" objects="1" scenarios="1"/>
  <mergeCells count="20">
    <mergeCell ref="H17:J17"/>
    <mergeCell ref="H18:J18"/>
    <mergeCell ref="B17:G17"/>
    <mergeCell ref="B18:G18"/>
    <mergeCell ref="D4:D5"/>
    <mergeCell ref="E4:F4"/>
    <mergeCell ref="G4:G5"/>
    <mergeCell ref="A9:D9"/>
    <mergeCell ref="A14:A16"/>
    <mergeCell ref="A4:A5"/>
    <mergeCell ref="B4:B5"/>
    <mergeCell ref="C4:C5"/>
    <mergeCell ref="H3:J3"/>
    <mergeCell ref="H4:I4"/>
    <mergeCell ref="A3:G3"/>
    <mergeCell ref="A13:G13"/>
    <mergeCell ref="B14:G16"/>
    <mergeCell ref="J4:J5"/>
    <mergeCell ref="H13:J13"/>
    <mergeCell ref="H14:J16"/>
  </mergeCells>
  <phoneticPr fontId="1" type="noConversion"/>
  <pageMargins left="0.74803149606299213" right="0.35433070866141736" top="0.59055118110236227" bottom="0.19685039370078741" header="0.31496062992125984" footer="0.31496062992125984"/>
  <pageSetup paperSize="9" scale="75" orientation="landscape" r:id="rId1"/>
  <headerFooter alignWithMargins="0">
    <oddHeader>&amp;CKOMUNALAC POŽEGA d.o.o. - IZVRŠENJE PLANA INVESTICIJA I INVESTICIJSKOG ODRŽAVANJA ZA 2025. GODINU</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V18"/>
  <sheetViews>
    <sheetView zoomScaleNormal="100" workbookViewId="0">
      <selection activeCell="I15" sqref="I15"/>
    </sheetView>
  </sheetViews>
  <sheetFormatPr defaultRowHeight="12.75" x14ac:dyDescent="0.2"/>
  <cols>
    <col min="1" max="1" width="4.7109375" style="5" customWidth="1"/>
    <col min="2" max="2" width="25.28515625" style="5" customWidth="1"/>
    <col min="3" max="4" width="11.42578125" style="2" customWidth="1"/>
    <col min="5" max="5" width="11.140625" style="2" customWidth="1"/>
    <col min="6" max="13" width="11.42578125" style="2" customWidth="1"/>
    <col min="14" max="14" width="11.140625" style="2" customWidth="1"/>
    <col min="15" max="20" width="11.42578125" style="2" customWidth="1"/>
    <col min="21" max="22" width="10" style="2" bestFit="1" customWidth="1"/>
    <col min="23" max="16384" width="9.140625" style="2"/>
  </cols>
  <sheetData>
    <row r="2" spans="1:22" s="16" customFormat="1" ht="20.100000000000001" customHeight="1" x14ac:dyDescent="0.2">
      <c r="A2" s="222" t="s">
        <v>22</v>
      </c>
      <c r="B2" s="222"/>
      <c r="C2" s="222"/>
      <c r="D2" s="222"/>
      <c r="E2" s="222"/>
      <c r="F2" s="222"/>
      <c r="G2" s="222"/>
      <c r="H2" s="222"/>
      <c r="I2" s="222"/>
      <c r="J2" s="222"/>
      <c r="K2" s="222"/>
      <c r="L2" s="222"/>
      <c r="M2" s="222"/>
      <c r="N2" s="222"/>
      <c r="O2" s="222"/>
      <c r="P2" s="222"/>
      <c r="Q2" s="222"/>
      <c r="R2" s="222"/>
      <c r="S2" s="222"/>
      <c r="T2" s="222"/>
    </row>
    <row r="3" spans="1:22" s="3" customFormat="1" ht="9.9499999999999993" customHeight="1" x14ac:dyDescent="0.2">
      <c r="A3" s="12"/>
      <c r="B3" s="13"/>
      <c r="C3" s="2"/>
      <c r="D3" s="2"/>
      <c r="E3" s="2"/>
      <c r="F3" s="2"/>
      <c r="G3" s="2"/>
      <c r="H3" s="2"/>
      <c r="I3" s="2"/>
      <c r="J3" s="2"/>
      <c r="L3" s="2"/>
      <c r="M3" s="2"/>
      <c r="N3" s="2"/>
      <c r="O3" s="2"/>
      <c r="P3" s="2"/>
      <c r="Q3" s="2"/>
      <c r="R3" s="2"/>
      <c r="S3" s="2"/>
    </row>
    <row r="4" spans="1:22" s="3" customFormat="1" ht="24.95" customHeight="1" x14ac:dyDescent="0.2">
      <c r="A4" s="207" t="s">
        <v>14</v>
      </c>
      <c r="B4" s="219" t="s">
        <v>20</v>
      </c>
      <c r="C4" s="137" t="s">
        <v>179</v>
      </c>
      <c r="D4" s="138"/>
      <c r="E4" s="138"/>
      <c r="F4" s="138"/>
      <c r="G4" s="138"/>
      <c r="H4" s="138"/>
      <c r="I4" s="138"/>
      <c r="J4" s="139"/>
      <c r="K4" s="140" t="s">
        <v>108</v>
      </c>
      <c r="L4" s="137" t="s">
        <v>169</v>
      </c>
      <c r="M4" s="138"/>
      <c r="N4" s="138"/>
      <c r="O4" s="138"/>
      <c r="P4" s="138"/>
      <c r="Q4" s="138"/>
      <c r="R4" s="138"/>
      <c r="S4" s="139"/>
      <c r="T4" s="140" t="s">
        <v>108</v>
      </c>
    </row>
    <row r="5" spans="1:22" s="3" customFormat="1" ht="70.5" customHeight="1" x14ac:dyDescent="0.2">
      <c r="A5" s="218"/>
      <c r="B5" s="220"/>
      <c r="C5" s="42" t="s">
        <v>63</v>
      </c>
      <c r="D5" s="111" t="s">
        <v>64</v>
      </c>
      <c r="E5" s="111" t="s">
        <v>65</v>
      </c>
      <c r="F5" s="111" t="s">
        <v>66</v>
      </c>
      <c r="G5" s="111" t="s">
        <v>59</v>
      </c>
      <c r="H5" s="111" t="s">
        <v>67</v>
      </c>
      <c r="I5" s="111" t="s">
        <v>68</v>
      </c>
      <c r="J5" s="112" t="s">
        <v>139</v>
      </c>
      <c r="K5" s="223"/>
      <c r="L5" s="42" t="s">
        <v>63</v>
      </c>
      <c r="M5" s="111" t="s">
        <v>64</v>
      </c>
      <c r="N5" s="111" t="s">
        <v>65</v>
      </c>
      <c r="O5" s="111" t="s">
        <v>66</v>
      </c>
      <c r="P5" s="111" t="s">
        <v>59</v>
      </c>
      <c r="Q5" s="111" t="s">
        <v>67</v>
      </c>
      <c r="R5" s="111" t="s">
        <v>68</v>
      </c>
      <c r="S5" s="112" t="s">
        <v>139</v>
      </c>
      <c r="T5" s="223"/>
    </row>
    <row r="6" spans="1:22" s="3" customFormat="1" ht="14.25" customHeight="1" x14ac:dyDescent="0.2">
      <c r="A6" s="208"/>
      <c r="B6" s="221"/>
      <c r="C6" s="113" t="s">
        <v>109</v>
      </c>
      <c r="D6" s="114" t="s">
        <v>109</v>
      </c>
      <c r="E6" s="114" t="s">
        <v>109</v>
      </c>
      <c r="F6" s="114" t="s">
        <v>109</v>
      </c>
      <c r="G6" s="114" t="s">
        <v>109</v>
      </c>
      <c r="H6" s="114" t="s">
        <v>109</v>
      </c>
      <c r="I6" s="114" t="s">
        <v>109</v>
      </c>
      <c r="J6" s="115" t="s">
        <v>109</v>
      </c>
      <c r="K6" s="116" t="s">
        <v>109</v>
      </c>
      <c r="L6" s="113" t="s">
        <v>109</v>
      </c>
      <c r="M6" s="114" t="s">
        <v>109</v>
      </c>
      <c r="N6" s="114" t="s">
        <v>109</v>
      </c>
      <c r="O6" s="114" t="s">
        <v>109</v>
      </c>
      <c r="P6" s="114" t="s">
        <v>109</v>
      </c>
      <c r="Q6" s="114" t="s">
        <v>109</v>
      </c>
      <c r="R6" s="114" t="s">
        <v>109</v>
      </c>
      <c r="S6" s="115" t="s">
        <v>109</v>
      </c>
      <c r="T6" s="116" t="s">
        <v>109</v>
      </c>
    </row>
    <row r="7" spans="1:22" s="3" customFormat="1" ht="24.95" customHeight="1" x14ac:dyDescent="0.2">
      <c r="A7" s="59" t="s">
        <v>7</v>
      </c>
      <c r="B7" s="71" t="s">
        <v>11</v>
      </c>
      <c r="C7" s="33">
        <f>'1. GOSPODARENJE OTPADOM'!E16</f>
        <v>120365</v>
      </c>
      <c r="D7" s="34" t="s">
        <v>25</v>
      </c>
      <c r="E7" s="34" t="s">
        <v>25</v>
      </c>
      <c r="F7" s="45">
        <f>'1. GOSPODARENJE OTPADOM'!F16</f>
        <v>4640</v>
      </c>
      <c r="G7" s="45">
        <f>'1. GOSPODARENJE OTPADOM'!G16</f>
        <v>72545</v>
      </c>
      <c r="H7" s="45">
        <f>'1. GOSPODARENJE OTPADOM'!H16</f>
        <v>17000</v>
      </c>
      <c r="I7" s="38">
        <f>'1. GOSPODARENJE OTPADOM'!I16</f>
        <v>2150</v>
      </c>
      <c r="J7" s="35" t="s">
        <v>25</v>
      </c>
      <c r="K7" s="78">
        <f t="shared" ref="K7:K12" si="0">SUM(C7:J7)</f>
        <v>216700</v>
      </c>
      <c r="L7" s="33">
        <f>'1. GOSPODARENJE OTPADOM'!K16</f>
        <v>43084.62</v>
      </c>
      <c r="M7" s="34" t="s">
        <v>25</v>
      </c>
      <c r="N7" s="34" t="s">
        <v>25</v>
      </c>
      <c r="O7" s="45">
        <f>'1. GOSPODARENJE OTPADOM'!L16</f>
        <v>4624.8</v>
      </c>
      <c r="P7" s="45">
        <f>'1. GOSPODARENJE OTPADOM'!M16</f>
        <v>0</v>
      </c>
      <c r="Q7" s="45">
        <f>'1. GOSPODARENJE OTPADOM'!N16</f>
        <v>0</v>
      </c>
      <c r="R7" s="38">
        <f>'1. GOSPODARENJE OTPADOM'!O16</f>
        <v>2150</v>
      </c>
      <c r="S7" s="35" t="s">
        <v>25</v>
      </c>
      <c r="T7" s="78">
        <f t="shared" ref="T7:T12" si="1">SUM(L7:S7)</f>
        <v>49859.420000000006</v>
      </c>
    </row>
    <row r="8" spans="1:22" s="3" customFormat="1" ht="24.95" customHeight="1" x14ac:dyDescent="0.2">
      <c r="A8" s="59" t="s">
        <v>8</v>
      </c>
      <c r="B8" s="71" t="s">
        <v>5</v>
      </c>
      <c r="C8" s="46" t="s">
        <v>25</v>
      </c>
      <c r="D8" s="45">
        <f>'2. GROBLJA GRADA POŽEGE'!E16</f>
        <v>54240</v>
      </c>
      <c r="E8" s="34">
        <f>'2. GROBLJA GRADA POŽEGE'!F16</f>
        <v>0</v>
      </c>
      <c r="F8" s="34" t="s">
        <v>25</v>
      </c>
      <c r="G8" s="34" t="s">
        <v>25</v>
      </c>
      <c r="H8" s="34" t="s">
        <v>25</v>
      </c>
      <c r="I8" s="34" t="s">
        <v>25</v>
      </c>
      <c r="J8" s="35" t="s">
        <v>25</v>
      </c>
      <c r="K8" s="78">
        <f>SUM(C8:J8)</f>
        <v>54240</v>
      </c>
      <c r="L8" s="46" t="s">
        <v>25</v>
      </c>
      <c r="M8" s="45">
        <f>'2. GROBLJA GRADA POŽEGE'!H16</f>
        <v>35900.229999999996</v>
      </c>
      <c r="N8" s="34">
        <f>'2. GROBLJA GRADA POŽEGE'!I16</f>
        <v>0</v>
      </c>
      <c r="O8" s="34" t="s">
        <v>25</v>
      </c>
      <c r="P8" s="34" t="s">
        <v>25</v>
      </c>
      <c r="Q8" s="34" t="s">
        <v>25</v>
      </c>
      <c r="R8" s="34" t="s">
        <v>25</v>
      </c>
      <c r="S8" s="35" t="s">
        <v>25</v>
      </c>
      <c r="T8" s="78">
        <f t="shared" si="1"/>
        <v>35900.229999999996</v>
      </c>
    </row>
    <row r="9" spans="1:22" s="3" customFormat="1" ht="24.95" customHeight="1" x14ac:dyDescent="0.2">
      <c r="A9" s="59" t="s">
        <v>0</v>
      </c>
      <c r="B9" s="71" t="s">
        <v>6</v>
      </c>
      <c r="C9" s="46" t="s">
        <v>25</v>
      </c>
      <c r="D9" s="38" t="s">
        <v>25</v>
      </c>
      <c r="E9" s="34">
        <f>'3. GRIJANJE STAMBENIH ZGRADA'!E7</f>
        <v>3000</v>
      </c>
      <c r="F9" s="34" t="s">
        <v>25</v>
      </c>
      <c r="G9" s="38" t="s">
        <v>25</v>
      </c>
      <c r="H9" s="38" t="s">
        <v>25</v>
      </c>
      <c r="I9" s="38" t="s">
        <v>25</v>
      </c>
      <c r="J9" s="35" t="s">
        <v>25</v>
      </c>
      <c r="K9" s="78">
        <f t="shared" si="0"/>
        <v>3000</v>
      </c>
      <c r="L9" s="46" t="s">
        <v>25</v>
      </c>
      <c r="M9" s="38" t="s">
        <v>25</v>
      </c>
      <c r="N9" s="34">
        <f>'3. GRIJANJE STAMBENIH ZGRADA'!H7</f>
        <v>4582.51</v>
      </c>
      <c r="O9" s="34" t="s">
        <v>25</v>
      </c>
      <c r="P9" s="38" t="s">
        <v>25</v>
      </c>
      <c r="Q9" s="38" t="s">
        <v>25</v>
      </c>
      <c r="R9" s="38" t="s">
        <v>25</v>
      </c>
      <c r="S9" s="35" t="s">
        <v>25</v>
      </c>
      <c r="T9" s="78">
        <f t="shared" si="1"/>
        <v>4582.51</v>
      </c>
      <c r="U9" s="7"/>
    </row>
    <row r="10" spans="1:22" s="3" customFormat="1" ht="24.95" customHeight="1" x14ac:dyDescent="0.2">
      <c r="A10" s="59" t="s">
        <v>1</v>
      </c>
      <c r="B10" s="71" t="s">
        <v>10</v>
      </c>
      <c r="C10" s="46" t="s">
        <v>25</v>
      </c>
      <c r="D10" s="38" t="s">
        <v>25</v>
      </c>
      <c r="E10" s="38">
        <f>'4. SLUŽBA NAPLATE PARKIRANJA'!E9</f>
        <v>8500</v>
      </c>
      <c r="F10" s="34" t="s">
        <v>25</v>
      </c>
      <c r="G10" s="38" t="s">
        <v>25</v>
      </c>
      <c r="H10" s="34" t="s">
        <v>25</v>
      </c>
      <c r="I10" s="38" t="s">
        <v>25</v>
      </c>
      <c r="J10" s="35" t="s">
        <v>25</v>
      </c>
      <c r="K10" s="78">
        <f t="shared" si="0"/>
        <v>8500</v>
      </c>
      <c r="L10" s="46" t="s">
        <v>25</v>
      </c>
      <c r="M10" s="38" t="s">
        <v>25</v>
      </c>
      <c r="N10" s="38">
        <f>'4. SLUŽBA NAPLATE PARKIRANJA'!H9</f>
        <v>15868.6</v>
      </c>
      <c r="O10" s="34" t="s">
        <v>25</v>
      </c>
      <c r="P10" s="38" t="s">
        <v>25</v>
      </c>
      <c r="Q10" s="34" t="s">
        <v>25</v>
      </c>
      <c r="R10" s="38" t="s">
        <v>25</v>
      </c>
      <c r="S10" s="35" t="s">
        <v>25</v>
      </c>
      <c r="T10" s="78">
        <f t="shared" si="1"/>
        <v>15868.6</v>
      </c>
      <c r="U10" s="7"/>
    </row>
    <row r="11" spans="1:22" s="3" customFormat="1" ht="24.95" customHeight="1" x14ac:dyDescent="0.2">
      <c r="A11" s="59" t="s">
        <v>2</v>
      </c>
      <c r="B11" s="71" t="s">
        <v>9</v>
      </c>
      <c r="C11" s="46" t="s">
        <v>25</v>
      </c>
      <c r="D11" s="38" t="s">
        <v>25</v>
      </c>
      <c r="E11" s="37">
        <f>'5. TRŽNICA'!E15</f>
        <v>23400</v>
      </c>
      <c r="F11" s="34" t="s">
        <v>25</v>
      </c>
      <c r="G11" s="38" t="s">
        <v>25</v>
      </c>
      <c r="H11" s="34" t="s">
        <v>25</v>
      </c>
      <c r="I11" s="38" t="s">
        <v>25</v>
      </c>
      <c r="J11" s="35">
        <f>'5. TRŽNICA'!F15</f>
        <v>1015900</v>
      </c>
      <c r="K11" s="78">
        <f t="shared" si="0"/>
        <v>1039300</v>
      </c>
      <c r="L11" s="46" t="s">
        <v>25</v>
      </c>
      <c r="M11" s="38" t="s">
        <v>25</v>
      </c>
      <c r="N11" s="37">
        <f>'5. TRŽNICA'!H15</f>
        <v>488237.51</v>
      </c>
      <c r="O11" s="34" t="s">
        <v>25</v>
      </c>
      <c r="P11" s="38" t="s">
        <v>25</v>
      </c>
      <c r="Q11" s="34" t="s">
        <v>25</v>
      </c>
      <c r="R11" s="38" t="s">
        <v>25</v>
      </c>
      <c r="S11" s="35">
        <f>'5. TRŽNICA'!I15</f>
        <v>600888.18999999994</v>
      </c>
      <c r="T11" s="78">
        <f t="shared" si="1"/>
        <v>1089125.7</v>
      </c>
    </row>
    <row r="12" spans="1:22" s="3" customFormat="1" ht="24.95" customHeight="1" x14ac:dyDescent="0.2">
      <c r="A12" s="59" t="s">
        <v>3</v>
      </c>
      <c r="B12" s="71" t="s">
        <v>4</v>
      </c>
      <c r="C12" s="46" t="s">
        <v>25</v>
      </c>
      <c r="D12" s="38" t="s">
        <v>25</v>
      </c>
      <c r="E12" s="45">
        <f>'6. OBJEKTI ZAJEDNIČKIH POTREBA'!E9</f>
        <v>14000</v>
      </c>
      <c r="F12" s="34" t="s">
        <v>25</v>
      </c>
      <c r="G12" s="38" t="s">
        <v>25</v>
      </c>
      <c r="H12" s="34" t="s">
        <v>25</v>
      </c>
      <c r="I12" s="38" t="s">
        <v>25</v>
      </c>
      <c r="J12" s="35" t="s">
        <v>25</v>
      </c>
      <c r="K12" s="78">
        <f t="shared" si="0"/>
        <v>14000</v>
      </c>
      <c r="L12" s="46" t="s">
        <v>25</v>
      </c>
      <c r="M12" s="38" t="s">
        <v>25</v>
      </c>
      <c r="N12" s="45">
        <f>'6. OBJEKTI ZAJEDNIČKIH POTREBA'!H9</f>
        <v>400</v>
      </c>
      <c r="O12" s="34" t="s">
        <v>25</v>
      </c>
      <c r="P12" s="38" t="s">
        <v>25</v>
      </c>
      <c r="Q12" s="34" t="s">
        <v>25</v>
      </c>
      <c r="R12" s="38" t="s">
        <v>25</v>
      </c>
      <c r="S12" s="35" t="s">
        <v>25</v>
      </c>
      <c r="T12" s="78">
        <f t="shared" si="1"/>
        <v>400</v>
      </c>
    </row>
    <row r="13" spans="1:22" s="3" customFormat="1" ht="24.95" customHeight="1" x14ac:dyDescent="0.2">
      <c r="A13" s="142" t="s">
        <v>69</v>
      </c>
      <c r="B13" s="144"/>
      <c r="C13" s="83">
        <f>C7</f>
        <v>120365</v>
      </c>
      <c r="D13" s="84">
        <f>D8</f>
        <v>54240</v>
      </c>
      <c r="E13" s="84">
        <f>SUM(E8:E12)</f>
        <v>48900</v>
      </c>
      <c r="F13" s="84">
        <f>F7</f>
        <v>4640</v>
      </c>
      <c r="G13" s="84">
        <f>G7</f>
        <v>72545</v>
      </c>
      <c r="H13" s="84">
        <f>H7</f>
        <v>17000</v>
      </c>
      <c r="I13" s="84">
        <f>I7</f>
        <v>2150</v>
      </c>
      <c r="J13" s="92">
        <f>J11</f>
        <v>1015900</v>
      </c>
      <c r="K13" s="90">
        <f>SUM(K7:K12)</f>
        <v>1335740</v>
      </c>
      <c r="L13" s="83">
        <f>L7</f>
        <v>43084.62</v>
      </c>
      <c r="M13" s="84">
        <f>M8</f>
        <v>35900.229999999996</v>
      </c>
      <c r="N13" s="84">
        <f>SUM(N8:N12)</f>
        <v>509088.62</v>
      </c>
      <c r="O13" s="84">
        <f>O7</f>
        <v>4624.8</v>
      </c>
      <c r="P13" s="84">
        <f>P7</f>
        <v>0</v>
      </c>
      <c r="Q13" s="84">
        <f>Q7</f>
        <v>0</v>
      </c>
      <c r="R13" s="84">
        <f>R7</f>
        <v>2150</v>
      </c>
      <c r="S13" s="92">
        <f>S11</f>
        <v>600888.18999999994</v>
      </c>
      <c r="T13" s="90">
        <f>SUM(T7:T12)</f>
        <v>1195736.46</v>
      </c>
      <c r="U13" s="26"/>
      <c r="V13" s="26"/>
    </row>
    <row r="14" spans="1:22" s="3" customFormat="1" ht="12.75" customHeight="1" x14ac:dyDescent="0.2">
      <c r="A14" s="6"/>
      <c r="B14" s="6"/>
      <c r="C14" s="6"/>
      <c r="D14" s="6"/>
      <c r="E14" s="6"/>
      <c r="F14" s="6"/>
      <c r="G14" s="6"/>
      <c r="H14" s="6"/>
      <c r="I14" s="6"/>
      <c r="J14" s="25"/>
      <c r="L14" s="6"/>
      <c r="M14" s="6"/>
      <c r="N14" s="6"/>
      <c r="O14" s="6"/>
      <c r="P14" s="6"/>
      <c r="Q14" s="6"/>
      <c r="R14" s="6"/>
      <c r="S14" s="25"/>
    </row>
    <row r="15" spans="1:22" ht="12.75" customHeight="1" x14ac:dyDescent="0.2"/>
    <row r="16" spans="1:22" ht="19.5" customHeight="1" x14ac:dyDescent="0.2">
      <c r="A16" s="129" t="s">
        <v>224</v>
      </c>
      <c r="B16" s="129"/>
      <c r="J16" s="216"/>
      <c r="K16" s="171"/>
      <c r="Q16" s="217" t="s">
        <v>164</v>
      </c>
      <c r="R16" s="217"/>
      <c r="S16" s="217"/>
    </row>
    <row r="17" spans="10:19" ht="12.75" customHeight="1" x14ac:dyDescent="0.2"/>
    <row r="18" spans="10:19" ht="20.25" x14ac:dyDescent="0.2">
      <c r="J18" s="171"/>
      <c r="K18" s="171"/>
      <c r="Q18" s="217" t="s">
        <v>165</v>
      </c>
      <c r="R18" s="217"/>
      <c r="S18" s="217"/>
    </row>
  </sheetData>
  <sheetProtection algorithmName="SHA-512" hashValue="i40ICE0sY4MHvIztegZINPExLPGLFd57gKMYsZAxua4ildhRQoz1z2dxYalGQYPJMavB/J8oDS1cXGdWqXam2w==" saltValue="R5PGlNlJdWA/GrL63/rkrQ==" spinCount="100000" sheet="1" objects="1" scenarios="1"/>
  <mergeCells count="12">
    <mergeCell ref="C4:J4"/>
    <mergeCell ref="A4:A6"/>
    <mergeCell ref="B4:B6"/>
    <mergeCell ref="A2:T2"/>
    <mergeCell ref="L4:S4"/>
    <mergeCell ref="T4:T5"/>
    <mergeCell ref="K4:K5"/>
    <mergeCell ref="J18:K18"/>
    <mergeCell ref="J16:K16"/>
    <mergeCell ref="Q16:S16"/>
    <mergeCell ref="Q18:S18"/>
    <mergeCell ref="A13:B13"/>
  </mergeCells>
  <pageMargins left="0.51181102362204722" right="0.31496062992125984" top="0.55118110236220474" bottom="0.15748031496062992" header="0.31496062992125984" footer="0.31496062992125984"/>
  <pageSetup paperSize="9" scale="60" orientation="landscape" r:id="rId1"/>
  <headerFooter>
    <oddHeader>&amp;CKOMUNALAC POŽEGA d.o.o. - IZVRŠENJE PLANA INVESTICIJA I INVESTICIJSKOG ODRŽAVANJA ZA 2025. GODINU</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8</vt:i4>
      </vt:variant>
    </vt:vector>
  </HeadingPairs>
  <TitlesOfParts>
    <vt:vector size="8" baseType="lpstr">
      <vt:lpstr>NASLOVNA</vt:lpstr>
      <vt:lpstr>1. GOSPODARENJE OTPADOM</vt:lpstr>
      <vt:lpstr>2. GROBLJA GRADA POŽEGE</vt:lpstr>
      <vt:lpstr>3. GRIJANJE STAMBENIH ZGRADA</vt:lpstr>
      <vt:lpstr>4. SLUŽBA NAPLATE PARKIRANJA</vt:lpstr>
      <vt:lpstr>5. TRŽNICA</vt:lpstr>
      <vt:lpstr>6. OBJEKTI ZAJEDNIČKIH POTREBA</vt:lpstr>
      <vt:lpstr>REKAPITULACIJA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TEKIJA</dc:creator>
  <cp:lastModifiedBy>Jasna Relić</cp:lastModifiedBy>
  <cp:lastPrinted>2026-05-25T07:24:28Z</cp:lastPrinted>
  <dcterms:created xsi:type="dcterms:W3CDTF">1998-03-23T19:37:02Z</dcterms:created>
  <dcterms:modified xsi:type="dcterms:W3CDTF">2026-07-06T11:39:30Z</dcterms:modified>
</cp:coreProperties>
</file>