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Q:\RAZVOJ\DOKUMENTI\KOMUNALAC POŽEGA D.O.O\PLANOVI INVESTICIJA\2025\ZA OBJAVU\"/>
    </mc:Choice>
  </mc:AlternateContent>
  <xr:revisionPtr revIDLastSave="0" documentId="13_ncr:1_{C0A18875-ED63-44DE-A303-E642BF3415D6}" xr6:coauthVersionLast="47" xr6:coauthVersionMax="47" xr10:uidLastSave="{00000000-0000-0000-0000-000000000000}"/>
  <bookViews>
    <workbookView xWindow="-120" yWindow="-120" windowWidth="29040" windowHeight="15840" tabRatio="795" firstSheet="1" activeTab="7" xr2:uid="{00000000-000D-0000-FFFF-FFFF00000000}"/>
  </bookViews>
  <sheets>
    <sheet name="NASLOVNA" sheetId="16" r:id="rId1"/>
    <sheet name="1. GOSPODARENJE OTPADOM" sheetId="15" r:id="rId2"/>
    <sheet name="2. GROBLJA GRADA POŽEGE" sheetId="10" r:id="rId3"/>
    <sheet name="3. GRIJANJE STAMBENIH ZGRADA" sheetId="11" r:id="rId4"/>
    <sheet name="4. SLUŽBA NAPLATE PARKIRANJA" sheetId="12" r:id="rId5"/>
    <sheet name="5. TRŽNICA" sheetId="13" r:id="rId6"/>
    <sheet name="6. OBJEKTI ZAJEDNIČKIH POTREBA" sheetId="14" r:id="rId7"/>
    <sheet name="REKAPITULACIJA" sheetId="47" r:id="rId8"/>
  </sheets>
  <calcPr calcId="191029"/>
</workbook>
</file>

<file path=xl/calcChain.xml><?xml version="1.0" encoding="utf-8"?>
<calcChain xmlns="http://schemas.openxmlformats.org/spreadsheetml/2006/main">
  <c r="F5" i="13" l="1"/>
  <c r="E16" i="10"/>
  <c r="G16" i="10" s="1"/>
  <c r="F7" i="14"/>
  <c r="E5" i="14"/>
  <c r="F17" i="10"/>
  <c r="E12" i="15"/>
  <c r="J12" i="15" l="1"/>
  <c r="E15" i="15"/>
  <c r="E8" i="10"/>
  <c r="E10" i="10"/>
  <c r="E9" i="10"/>
  <c r="E7" i="10"/>
  <c r="E6" i="10"/>
  <c r="E5" i="10"/>
  <c r="E7" i="12"/>
  <c r="E5" i="11"/>
  <c r="G16" i="15"/>
  <c r="H16" i="15"/>
  <c r="G6" i="14"/>
  <c r="E13" i="10"/>
  <c r="E12" i="10"/>
  <c r="E11" i="10"/>
  <c r="E17" i="10" l="1"/>
  <c r="G6" i="13" l="1"/>
  <c r="J6" i="15" l="1"/>
  <c r="J9" i="15"/>
  <c r="J8" i="15"/>
  <c r="F7" i="15" l="1"/>
  <c r="F16" i="15" s="1"/>
  <c r="E7" i="15"/>
  <c r="E16" i="15" s="1"/>
  <c r="F8" i="13"/>
  <c r="J11" i="47" s="1"/>
  <c r="J13" i="47" s="1"/>
  <c r="E8" i="13"/>
  <c r="E7" i="14" l="1"/>
  <c r="E12" i="47" s="1"/>
  <c r="H7" i="47"/>
  <c r="H13" i="47" s="1"/>
  <c r="C7" i="47"/>
  <c r="J15" i="15"/>
  <c r="I16" i="15"/>
  <c r="I7" i="47" s="1"/>
  <c r="F7" i="47"/>
  <c r="G7" i="47"/>
  <c r="E11" i="47"/>
  <c r="E8" i="47" l="1"/>
  <c r="F6" i="11"/>
  <c r="E6" i="11"/>
  <c r="G5" i="13" l="1"/>
  <c r="C13" i="47" l="1"/>
  <c r="F8" i="12"/>
  <c r="E8" i="12"/>
  <c r="E10" i="47" s="1"/>
  <c r="G6" i="11"/>
  <c r="E9" i="47" l="1"/>
  <c r="E13" i="47" s="1"/>
  <c r="G8" i="13"/>
  <c r="G8" i="12"/>
  <c r="G5" i="14"/>
  <c r="G7" i="14" s="1"/>
  <c r="K9" i="47" l="1"/>
  <c r="K12" i="47"/>
  <c r="K11" i="47"/>
  <c r="K10" i="47"/>
  <c r="F13" i="47"/>
  <c r="G13" i="47"/>
  <c r="I13" i="47" l="1"/>
  <c r="D8" i="47" l="1"/>
  <c r="K8" i="47" s="1"/>
  <c r="G7" i="13"/>
  <c r="D13" i="47" l="1"/>
  <c r="J11" i="15"/>
  <c r="J10" i="15"/>
  <c r="J5" i="15"/>
  <c r="J16" i="15" s="1"/>
  <c r="G13" i="10"/>
  <c r="G12" i="10"/>
  <c r="G11" i="10"/>
  <c r="G10" i="10"/>
  <c r="G9" i="10"/>
  <c r="G8" i="10"/>
  <c r="G7" i="10"/>
  <c r="G6" i="10"/>
  <c r="G5" i="10"/>
  <c r="G5" i="11"/>
  <c r="G7" i="12"/>
  <c r="G6" i="12"/>
  <c r="G5" i="12"/>
  <c r="G17" i="10" l="1"/>
  <c r="K7" i="47"/>
  <c r="K13" i="47" s="1"/>
</calcChain>
</file>

<file path=xl/sharedStrings.xml><?xml version="1.0" encoding="utf-8"?>
<sst xmlns="http://schemas.openxmlformats.org/spreadsheetml/2006/main" count="330" uniqueCount="163">
  <si>
    <t>3.</t>
  </si>
  <si>
    <t>4.</t>
  </si>
  <si>
    <t>5.</t>
  </si>
  <si>
    <t>6.</t>
  </si>
  <si>
    <t>OBJEKTI ZAJEDNIČKIH POTREBA</t>
  </si>
  <si>
    <t>GROBLJA GRADA POŽEGE</t>
  </si>
  <si>
    <t>GRIJANJE STAMBENIH ZGRADA</t>
  </si>
  <si>
    <t>1.</t>
  </si>
  <si>
    <t>2.</t>
  </si>
  <si>
    <t>TRŽNICA</t>
  </si>
  <si>
    <t>SLUŽBA NAPLATE PARKIRANJA</t>
  </si>
  <si>
    <t>GOSPODARENJE OTPADOM</t>
  </si>
  <si>
    <t>7.</t>
  </si>
  <si>
    <t>PLANIRANI IZVORI FINANCIRANJA</t>
  </si>
  <si>
    <t>POZ.</t>
  </si>
  <si>
    <t>9.</t>
  </si>
  <si>
    <t>8.</t>
  </si>
  <si>
    <t>Domagoj Lovrić, mag.ing.mech.</t>
  </si>
  <si>
    <t>PLANIRANE INVESTICIJE</t>
  </si>
  <si>
    <t>ROK PROVEDBE</t>
  </si>
  <si>
    <t>MJERE I CILJEVI</t>
  </si>
  <si>
    <t>PODRUČJE INVESTIRANJA</t>
  </si>
  <si>
    <t>IZVORI FINACIRANJA</t>
  </si>
  <si>
    <t>R E K A P I T U L A C I J A</t>
  </si>
  <si>
    <t>Radovi na odlagalištu Vinogradine</t>
  </si>
  <si>
    <t>Izgradnja sustava za otplinjavanje, obodnih nasipa i privremenih prometnica na tijelu odlagališta s ciljem pravilnog postupanja s otpadom i zaštite okoliša</t>
  </si>
  <si>
    <t>-</t>
  </si>
  <si>
    <t>Geodetski snimak odlagališta i izračun volumena odloženog otpada s ciljem informiranja FZOEU o preostalom kapacitetu odlagališta</t>
  </si>
  <si>
    <t>Ad 1</t>
  </si>
  <si>
    <t>Ad 2</t>
  </si>
  <si>
    <t>Ad 3</t>
  </si>
  <si>
    <t>Ad 4</t>
  </si>
  <si>
    <t>Usluge prema obvezama ugovora o sanaciji odlagališta</t>
  </si>
  <si>
    <t>OBRAZLOŽENJE:</t>
  </si>
  <si>
    <t>Ad 5-9</t>
  </si>
  <si>
    <t>DIREKTOR:</t>
  </si>
  <si>
    <t>Održavanje parkirnih automata</t>
  </si>
  <si>
    <t>Održavanje terenske elektronske opreme kontrolora naplate parkiranja</t>
  </si>
  <si>
    <t>Zamjena oštećenih elektronskih i mehaničkih dijelova parkirnih automata s ciljem funkcionalnosti i kontinuiteta u obavljanju poslova naplate parkiranja</t>
  </si>
  <si>
    <t>Zamjena oštećene prometne signalizacije</t>
  </si>
  <si>
    <t>Zamjena oštećenih prometnih znakova i ugradnja novih stupova za prometne znakove s ciljem sigurnosti prometa i prometa u mirovanju</t>
  </si>
  <si>
    <t>Popravci postojećih prijenosnih terminala i pisača i nabava novih s ciljem funkcionalnosti i kontinuiteta u obavljanju poslova naplate parkiranja te modernizacije službe</t>
  </si>
  <si>
    <t>Ad 1.</t>
  </si>
  <si>
    <t>Ad. 2.</t>
  </si>
  <si>
    <t>Ad 3.</t>
  </si>
  <si>
    <t xml:space="preserve">Ad 1. </t>
  </si>
  <si>
    <t>Radovi na Groblju sv.Ilije</t>
  </si>
  <si>
    <t>Radovi na Groblju sv.Elizabete</t>
  </si>
  <si>
    <t>Radovi na Groblju Jagodnjak</t>
  </si>
  <si>
    <t>Radovi na Groblju Krista Kralja</t>
  </si>
  <si>
    <t>Radovi na groblju u Mihaljevcima i Novim Mihaljevcima</t>
  </si>
  <si>
    <t>Radovi na groblju u Vidovcima</t>
  </si>
  <si>
    <t>Radovi na groblju u Dervišagi</t>
  </si>
  <si>
    <t>Radovi na groblju u Novom Selu</t>
  </si>
  <si>
    <t>Radovi na groblju u Štitnjaku</t>
  </si>
  <si>
    <t>Provedba programa promidžbe gradske tržnice</t>
  </si>
  <si>
    <t>Terenska oprema kontrolora naplate parkiranja također je izložena vremenskim uvjetima zbog čega dolazi do kvarova i potrebe popravka ili nabave novih prijenosnih terminala i pisača. Kvar terminala i pisača ne može se predvidjeti tako da se popravci i nabava novih obavljaju po potrebi tijekom cijele godine. Pri nabavi novih uređaja vodi se računa o modernizaciji službe. Za nabavu rezervnih dijelova kao i nabavu novih terminala i pisača planira se pokretanje jednostavnih postupaka nabave. Planirana sredstva određena su prema podacima utrošenih sredstava iz prethodnih razdoblja, a financirat će se vlastitim sredstvima društva.</t>
  </si>
  <si>
    <t>Glavni uzroci oštećenja vertikalne prometne signalizacije su udarci i lomljenje prometnih znakova i stupova raznim vozilima (automobili, kamioni, traktori…) te vandalizam. Popravci i zamjena prometne signalizacije obavljaju se tijekom cijele godine po potrebi s ciljem sigurnosti prometa i prometa u mirovanju. Za nabavu znakova i stupova obavit će se postupci jednostavnih nabava, a radove ugradnje obavljat će djelatnici Društva. Zamjena oštećene prometne signalizacije financirat će se vlastitim sredstvima Društva.</t>
  </si>
  <si>
    <t>SREDSTVA IZ CIJENE USLUGE</t>
  </si>
  <si>
    <t>FZOEU</t>
  </si>
  <si>
    <t xml:space="preserve"> EU FONDOVI </t>
  </si>
  <si>
    <t>PRORAČUN JLS</t>
  </si>
  <si>
    <t>SREDSTVA SUVLASNIKA SZ</t>
  </si>
  <si>
    <t>GROBLJANSKE NAKNADE</t>
  </si>
  <si>
    <t xml:space="preserve">KOMUNALAC POŽEGA                 (iz cijene usluge) </t>
  </si>
  <si>
    <t xml:space="preserve">KOMUNALAC POŽEGA                (iz grobljanskih naknada) </t>
  </si>
  <si>
    <t xml:space="preserve">KOMUNALAC POŽEGA                 (iz vlastitih sredstava) </t>
  </si>
  <si>
    <t xml:space="preserve">FZOEU </t>
  </si>
  <si>
    <t xml:space="preserve">PRORAČUN JLS </t>
  </si>
  <si>
    <t xml:space="preserve">SUVLASNICI SZ </t>
  </si>
  <si>
    <t>SVEUKUPNO (1.-6.):</t>
  </si>
  <si>
    <t xml:space="preserve">VLASTITA SREDSTVA </t>
  </si>
  <si>
    <t>OSTALI IZVORI FINANCIRANJA</t>
  </si>
  <si>
    <t>VLASTITA SREDSTVA</t>
  </si>
  <si>
    <t>UKUPNO PLANIRANE INVESTICIJE (1.):</t>
  </si>
  <si>
    <t>UKUPNO PLANIRANE INVESTICIJE (2.):</t>
  </si>
  <si>
    <t>UKUPNO PLANIRANE INVESTICIJE (3.):</t>
  </si>
  <si>
    <t>UKUPNO PLANIRANE INVESTICIJE (4.):</t>
  </si>
  <si>
    <t>UKUPNO PLANIRANE INVESTICIJE (5.):</t>
  </si>
  <si>
    <t>UKUPNO PLANIRANE INVESTICIJE  (6.):</t>
  </si>
  <si>
    <t>Dogradnja sustava za elektronsku evidenciju odvoza komunalnog otpada</t>
  </si>
  <si>
    <t>Sanacija grobljanskih objekata  (staza, ograda, uređaja), uređenje zelenih površina s ciljem održavanja, uljepšavanja i funkcioniranja groblja</t>
  </si>
  <si>
    <t>Manji popravci grobljanskih objekata (kapelice, staza, ograda, uređaja), uređenje zelenih površina s ciljem održavanja, uljepšavanja i funkcioniranja groblja</t>
  </si>
  <si>
    <t>Manji popravci grobljanskih objekata (kapelice, staza, ograda, uređaja) s ciljem održavanja i funkcioniranja groblja</t>
  </si>
  <si>
    <t>Održavanje edukativnih radionica s podjelom promidžbenih i edukativnih materijala vezanih za rad tržnice i ostalih djelatnosti društva s ciljem informiranja i edukacije djelatnika, prodavatelja i korisnika tržnice.</t>
  </si>
  <si>
    <t>Manji popravci grobljanskih objekata (kapelica, staza, ograda, uređaja), uređenje zelenih površina s ciljem održavanja i boljeg funkcioniranja groblja</t>
  </si>
  <si>
    <t>Ad 2.</t>
  </si>
  <si>
    <t>Uređenje prostora za spremnike komunalnog otpada uz višestambene zgrade</t>
  </si>
  <si>
    <r>
      <t>UKUPNA VRIJEDNOST INVESTICIJE                /</t>
    </r>
    <r>
      <rPr>
        <b/>
        <sz val="10"/>
        <rFont val="Calibri"/>
        <family val="2"/>
        <charset val="238"/>
      </rPr>
      <t>€</t>
    </r>
    <r>
      <rPr>
        <b/>
        <sz val="10"/>
        <rFont val="Arial Narrow"/>
        <family val="2"/>
        <charset val="238"/>
      </rPr>
      <t>/</t>
    </r>
  </si>
  <si>
    <t>UKUPNA VRIJEDNOST INVESTICIJE                /€/</t>
  </si>
  <si>
    <t>Uređenje prostora za spremnike komunalnog otpada obuhvaća betoniranje podloga i  izgradnju boksova za ograđivanje spremnika komunalnog otpada. Za betoniranje podloga provest će se postupci nabave materijala i sredstava za rad, a radove će izvesti Komunalac Požega. Za izgradnju boksova provest će se postupci jednostavne nabave te će suvlasnici višestambenih zgrada odabrati najpovoljnijeg izvođača. Izgrađeni boksovi trebaju spriječiti pristup kontejnerima od strane trećih osoba i neovlašteno odlaganje otpada u tuđe spremnike. Podloge i boksovi izvodit će se uz višestambene zgrade koje još nemaju uređeno odlaganje otpada. Planirano je da betonske podloge financira Komunalac Požega iz cijene usluge, a izgradnju boksova stanari iz sredstava pričuve.</t>
  </si>
  <si>
    <r>
      <t>UKUPNA VRIJEDNOST INVESTICIJE                   /</t>
    </r>
    <r>
      <rPr>
        <b/>
        <sz val="10"/>
        <rFont val="Calibri"/>
        <family val="2"/>
        <charset val="238"/>
      </rPr>
      <t>€</t>
    </r>
    <r>
      <rPr>
        <b/>
        <sz val="10"/>
        <rFont val="Arial Narrow"/>
        <family val="2"/>
        <charset val="238"/>
      </rPr>
      <t>/</t>
    </r>
  </si>
  <si>
    <t>GRAD POŽEGA</t>
  </si>
  <si>
    <r>
      <t>UKUPNA VRIJEDNOST INVESTICIJE                  /</t>
    </r>
    <r>
      <rPr>
        <b/>
        <sz val="10"/>
        <rFont val="Calibri"/>
        <family val="2"/>
        <charset val="238"/>
      </rPr>
      <t>€</t>
    </r>
    <r>
      <rPr>
        <b/>
        <sz val="10"/>
        <rFont val="Arial Narrow"/>
        <family val="2"/>
        <charset val="238"/>
      </rPr>
      <t>/</t>
    </r>
  </si>
  <si>
    <r>
      <t>UKUPNA VRIJEDNOST INVESTICIJE          /</t>
    </r>
    <r>
      <rPr>
        <b/>
        <sz val="10"/>
        <rFont val="Calibri"/>
        <family val="2"/>
        <charset val="238"/>
      </rPr>
      <t>€</t>
    </r>
    <r>
      <rPr>
        <b/>
        <sz val="10"/>
        <rFont val="Arial Narrow"/>
        <family val="2"/>
        <charset val="238"/>
      </rPr>
      <t>/</t>
    </r>
  </si>
  <si>
    <t>Betoniranje podloge i izgradnja boksova za spremnike komunalnog otpada uz višestambene zgrade s ciljem kontroliranog odlaganja i zaštite okoliša</t>
  </si>
  <si>
    <t xml:space="preserve">Radovi investicijskog održavanja upravne zgrade, pratećih objekata i dvorišta u Vukovarskoj 8 </t>
  </si>
  <si>
    <t xml:space="preserve">Nabava novih uređaja za dogradnju i obnovu sustava videonadzora s ciljem poboljšanja kontrola u slučaju akcidenata i neovlaštenih ulaza te zaštite prostora u kojima se obavlja gospodarenje otpadom </t>
  </si>
  <si>
    <t>Ad 4.</t>
  </si>
  <si>
    <t>30.9.2025.</t>
  </si>
  <si>
    <t>31.1.2025.</t>
  </si>
  <si>
    <t>Izgradnja i opremanje reciklažnog dvorišta  građevnog otpada na odlagalištu Vinogradine</t>
  </si>
  <si>
    <t>Provedba projekta izgradnje i opremanja reciklažnog dvorišta građevnog otpada s ciljem obrade građevnog otpada i korištenja dobivenog građevnog materijala kao sekundarne sirovine</t>
  </si>
  <si>
    <t>Ishođenje dozvola za dodatne sadržaje na odlagalištu Vinogradine</t>
  </si>
  <si>
    <t>Provedba postupaka ishođenja dozvola (lokacijske, građevinske) s ciljem stvaranja preduvjeta za daljnje projektiranje dodatnih sadržaja na odlagalištu i ishođenje uporabnih dozvola</t>
  </si>
  <si>
    <t>Radovi na dogradnji sustava za elektronsku evidenciju odvoza komunalnog otpada s ciljem otklanjanja pogrešaka postojećeg sustava i ušteda</t>
  </si>
  <si>
    <t>31.12.2025.</t>
  </si>
  <si>
    <t>Provedba izobrazno-informativnih aktivnosti</t>
  </si>
  <si>
    <t xml:space="preserve">Izrada edukativnih i informativnih materijala i održavanje radionica koje potiču na odvojeno sakupljanje otpada s ciljem povećanja stope odvajanja i smanjenja otpada na odlagalištu </t>
  </si>
  <si>
    <t>Ishođenje dozvola za dodatne sadržaje na odlagalištu Vinogradine obuhvaća podnošenje zahtjeva za provedbu postupka ocjene o potrebi procjene utjecaja zahvata na okoliš, zahtjeva za ishođenje lokacijske dozvole za dodatne sadržaje na odlagalištu te zahtjeva za ishođenje građevinske dozvole za proširenje reciklažnog dvorišta na odlagalištu Vinogradine. Po ishođenju dozvola Komunalac Požega stvorit će preduvjete za daljnje projektiranje dodatnih sadržaja na odlagalištu i ishođenje uporabnih dozvola. Sve aktivnosti provodit će Komunalac Požega u suradnji s nadležnim tijelima sredstvima iz cijene usluge.</t>
  </si>
  <si>
    <t>Na odlagalištu Vinogradine planirana je dogradnja sustava videonadzora zbog zaštite od izvanrednih događaja na odlagalištu, kontrole ulaza i istovara otpada te kontrole neovlaštenih ulaza.  Za potrebe ove investicije provest će se postupci jednostavnih nabava za novu opremu i usluge. Dogradnja videonadzora na odlagalištu financirat će se vlastitim sredstvima društva.</t>
  </si>
  <si>
    <t>Izgradnja kolumbarija, obnova videonadzora, zaštita kamenih površina ceremonijalnog prostora i centralnog križa, sadnja zelenila s ciljem bolje pristupačnosti grobnicama, funkcionalnosti, zaštite i uređenja groblja</t>
  </si>
  <si>
    <t>31.10.2025.</t>
  </si>
  <si>
    <t>1.10.2025.</t>
  </si>
  <si>
    <t>Požega, prosinac 2024.</t>
  </si>
  <si>
    <t xml:space="preserve">UKUPNA VRIJEDNOST INVESTICIJE      </t>
  </si>
  <si>
    <t>/€/</t>
  </si>
  <si>
    <t>Provedba postupaka nabave za usluge pregleda i  popravaka u kotlovnicama, ispitivanja ispravnosti i mjerenja emisija štetnih plinova s ciljem održavanja  funkcionalnosti kotlovnica i zaštite okoliša</t>
  </si>
  <si>
    <t>Na odlagalištu Vinogradine planirana je sanacija krovova objekata u ulazno-izlaznoj zoni. Za radove je potrebno angažirati vanjske izvođače te će provesti postupci nabave za odabir izvođača. Radovi će biti financirani iz cijene usluge.</t>
  </si>
  <si>
    <t>10.</t>
  </si>
  <si>
    <t>Sanacija krovova objekata u ulazno-izlaznoj zoni odlagališta</t>
  </si>
  <si>
    <t>Izvedba krovopokrivačkih radova s ciljem zaštite, održavanja i funkcionalnosti objekata na odlagalištu</t>
  </si>
  <si>
    <t>Radovi obnove i dogradnje sustava videnadzora na odlagalištu</t>
  </si>
  <si>
    <t xml:space="preserve">Radovi na održavanju Kotlovnice I  (V.Nazora) i Kotlovnice II (M.Krleže) </t>
  </si>
  <si>
    <t>U kotlovnicama u Babinom viru planirani su radovi na održavanju kotlovnica koji uključuju pregled postojećih kotlovnica, utvrđivanje eventualnih nedostataka te provođenje postupaka nabave za radove održavanja kojima će se otkloniti utvrđeni nedostaci. Planirano je provođenje postupka nabave za ispitivanje ispravnosti kotlovnica kao i provođenje postupaka nabave za mjerenje emisije štetnih plinova. Investicijsko održavanje kotlovnica financirat će se vlastitim sredstvima Komunalca Požega.</t>
  </si>
  <si>
    <t>Obnova postojećih klupa na tržnici</t>
  </si>
  <si>
    <t>Planirani su popravci gornje ploče i ličenje betonskih nogu na postojećim klupama s ciljem obnove i korištenja na novoj tržnici</t>
  </si>
  <si>
    <t>30.4.2025.</t>
  </si>
  <si>
    <t>Svake godine tradicionalno se održavaju dvije edukativne radionice vezane za rad tržnice i ostalih djelatnosti društva. Cilj radionica je informiranje i edukacija djelatnika, prodavatelja i korisnika tržnice o važnosti zdrave prehrane i kupovanja domaćih proizvoda, a paralelno s promidžbom rada tržnice provodi se i edukacija o pravilnom postupanju s ambalažnim otpadom koji ostaje nakon uporabe proizvoda, korištenju platnenih vrećica pri odlasku u kupovinu i sl. Prigodno se dijele izrađeni informativni i edukativni materijali te platnene vrećice. Edukaciju i podjelu informativnih i edukativnih materijala provode djelatnici Razvojno-tehničkog sektora. U 2025. godini promidžba rada tržnice provest će se na lokaciji nove tržnice u Cvjetnoj ulici. Za izradu i informativnih i edukativnih materijala po potrebi će se provesti postupci jednostavnih nabava. Promidžba rada gradske tržnice provodit će se uz financiranje vlastitim sredstvima društva.</t>
  </si>
  <si>
    <t>Uređenje prostora za skladištenje materijala na lokaciji poslovne zgrade u Industrijskoj 25D</t>
  </si>
  <si>
    <t>Ad 5.</t>
  </si>
  <si>
    <t>Asfaltiranje površine s ciljem osiguranja prostora za sladištenje materijala  za izgradnju grobnica</t>
  </si>
  <si>
    <t>Na sjeveroistočnom dijelu poslovnog kruga potrebno je provesti radove asfaltiranja. Asfaltirana ploha predviđena je kao dodatni prostor za skladištenje građevnog materijala za izgradnju grobnica.</t>
  </si>
  <si>
    <t>Sanacija grobljanskih objekata  (staza, stepenica, zidova, ograda, uređaja), ugradnja klima uređaja, obnova rasvjete groblja, zaštita kamenih površina centralnog križa,  uređenje zelenila groblja s ciljem održavanja, uljepšavanja i funkcionalnosti</t>
  </si>
  <si>
    <t>Radove na odlagalištu provodi Komunalac Požega te osigurava potrebna sredstva za rad, materijale, uređaje i strojeve. Za nabavu materijala i sredstava za rad potrebno je provesti postupke jednostavnih nabava. Za radove koje Komunalac Požega nije umogućnosti samostalno obaviti (prijevozničke, rovokopačke i druge usluge), provest će se postupci nabava.</t>
  </si>
  <si>
    <t>Usluge prema čl. 5 Dodatka IV. Ugovora o sanaciji odlagališta  pružaju vanjski suradnici, geodetska i projektanska tvrtka. Za navedene usluge postupak nabave proveden je u 2024. godini.</t>
  </si>
  <si>
    <t>Sanacija grobljanskih objekata (staza, stepenica, zidova, ograda, uređaja) s ciljem bolje pristupačnosti grobnicama, zaštite grobnih mjesta i uljepšavanja groblja</t>
  </si>
  <si>
    <t xml:space="preserve">Na ostalim grobljima Grada Požege kojima upravlja Komunalac Požega (Mihaljevci i Novi Mihaljevci, Vidovci, Dervišaga, Novo Selo i Štitnjak) obavljat će se radovi investicijskog održavanja koji uključuju popravak grobljanskih objekata (kapelica, staza, ograda) i uređaja (slavine, rasvjetna tijela i dr.).  Radovi uključuju bojanja, nasipavanja, betoniranja i druge popravke prema potrebama. Prije provođenja radova izradit će se potrebna dokumentacija (nacrti, troškovnik, specifikacija materijala) kojom se definiraju radovi i količine. Radove će izvoditi Komunalac Požega. Na Groblju u Novim Mihaljevcima planirana je stabilizacija sadnica (kolci, bužiri) za koju bi se nabavio potreban materijal, a radove izveo Komunalac Požega.Za nabavu materijala za investicijsko održavanje provodit će se postupci jednostavnih nabava. 
 </t>
  </si>
  <si>
    <t>Radovi investicijskog održavanja na Groblju sv. Elizabete uključuju sanaciju grobljanskih objekata (mrtvačnice, kapelice, centralnog križa, staza, potpornih zidova i ograda na groblju), izradu potrebne dokumentacije (nacrta, troškovnika, specifikacija materijala i sl.) kojom se definiraju vrste radova i količine. U 2025. godini radovi trebaju obuhvatiti izradu rukohvata za koje će se angažirati vanjski izvođač. Ostale radove održavanja će izvoditi Komunalac Požega, a za nabavu materijala provodit će se postupci jednostavnih nabava. Na groblju je planirana stabilizacija sadnica (kolci, bužiri) za koju bi se nabavio potreban materijal, a radove izveo Komunalac Požega.</t>
  </si>
  <si>
    <t>Požega, prosinac 2024. g.</t>
  </si>
  <si>
    <t>Ad 6.</t>
  </si>
  <si>
    <t>Ad 7.</t>
  </si>
  <si>
    <t>Ad 8.</t>
  </si>
  <si>
    <t>Ad 9.</t>
  </si>
  <si>
    <t xml:space="preserve"> PLAN INVESTICIJA I INVESTICIJSKOG ODRŽAVANJA ZA 2025. GODINU</t>
  </si>
  <si>
    <t>Dogradnja sustava za evidentiranje grobnih mjesta</t>
  </si>
  <si>
    <t>Ad 10</t>
  </si>
  <si>
    <t xml:space="preserve">Projekt izgradnje i opremanja RD građevnog otpada prijavljen na poziv Ulaganje u  učinkovitu upotrebu resursa i potpora prelasku na kružno gospodarstvo, očekuje se prihvaćanje projektnog prijedloga i sufinanciranje investicije iznosu 55% prihvatljivih troškova. Preostalih 45% i sve neprihvatljive troškove treba osigurati Komunalac Požega. Kako je izgradnja i opremanje RD građevnog otpada od interesa za sve JLS, očekuje se  pomoć JLS u sufinanciranju dijela koji treba osigurati Komunalac Požega. Jedinicama lokalne samouprave Komunalac Požega je stoga uputio zamolbu za uvrštavanje u proračun sredstava za sufinanciranje izgradnje i opremanja RD građevnog otpada u ukupnom iznosu 220.000,00 €, koji je na JLS raspoređen prema udjelu broja korisnika pojedine JLS u ukupnom broju korisnika javne usluge sakupljanja komunalnog otpada. Projekt će uključiti i troškove stručnog nadzora građenja, troškove promidžbe i vidljivosti (letci, promo članci, trajna ploča, naljepnice za opremu), troškove izrade elaborata gospodarenja otpadom i troškove ishođenja dozvole za gospodarenje otpadom. </t>
  </si>
  <si>
    <t>Dogradnja sustava za elektronsku evidenciju odvoza komunalnog otpada planira se provesti čipiranjem postojećih spremnika za miješani komunalni otpad. Planirane aktivnosti doprinijet će pravilnom očitavanju pražnjenja spremnika, održivom (zelenom) razvoju i ekološkim ciljevima našeg društva na način da više neće biti potrebno nabavljati materijal (naljepnice, ribone za ispis naljepnica) niti opremu (printere) za tisak barkodova, čime se nastoji voditi briga o okolišu te sprječavati nastanak otpada. Aktivnosti će provoditi Komunalac Požega sredstvima iz cijene usluge.</t>
  </si>
  <si>
    <t>Na Groblju Jagodnjak radovi investicijskog održavanja uključuju sanaciju grobljanskih objekata (mrtvačnice, staza, ograda) i uređaja (slavine, rasvjetna tijela). Planirani radovi uključuju bojanja, nasipavanja staza i druge popravke. U 2025. godini planirani su keramičarski radovi na ulazu mrtvačnice koje će izvoditi Komunalac Požega. Prije provođenja radova izradit će se potrebna dokumentacija (nacrti, troškovnik, specifikacija materijala) kojom se definiraju potrebni  radovi i količine. Radove održavanja će izvoditi Komunalac Požega. Za nabavu materijala za investicijsko održavanje provodit će se postupci jednostavnih nabava. Radovi uređenja zelenih površina uključuju pregled stanja postojećih sadnica te eventualnu zamjenu oštećenih i bolesnih sadnica novima. Transport sadnica i sadnju zelenila izvodio bi Komunalac Požega, a za nabavu sadnog i ostalog materijala potrebnog za sadnju (sadnice, gnojivo, kolci, bužiri i dr.) proveli bi se postupci nabave.</t>
  </si>
  <si>
    <t>Na Groblju Krista Kralja je planiran početak izgradnje kolumbarija za smještaj urni u skladu s izrađenim izvedbenim projektom. Planirana je izgradnja I. faze koja obuhvaća izgradnju betonskih zidova i grobnih odjeljaka za urne od inox-a. Prva faza omogućit će izgradnju 150 grobnih mjesta u koje će biti moguće smjestiti 600 urni. Za izgradnju kolumbarija provest će se postupak nabave. Na Groblju Krista Kralja potrebno je obnoviti vanjsku hidrantsku mrežu i ostale vodovodne instalacije na groblju, sanirati krov gospodarskog objekta, ugraditi klima uređaj u kapeli, obaviti zaštitu kamenih površina, proširiti rasvjetu groblja, obnoviti videonadzor te urediti zelenilo. Za navedene radove provest će se postupci jednostavne nabave i angažirati vanjski izvođači. Radove uređenja zelenila izvodio bi Komunalac Požega, a za nabavu sadnog i ostalog materijala potrebnog za sadnju (sadnice, gnojivo, kolci, bužiri i dr.) proveli bi se postupci nabave. Za radove uređenja zelenih površina planirana je izrada elaborata s troškovnikom i specifikacijom sadnog materijala.</t>
  </si>
  <si>
    <t>Na Groblju sv.Ilije radovi investicijskog održavanja uključuju sanaciju grobljanskih objekata (kapelice, mrtvačnice, centralnog križa, staza, ograda) i uređaja (klima uređaja, rasvjetnih tijela) te izradu potrebne dokumentacije (nacrta, troškovnika, specifikacija materijala i sl.) kojom se definiraju potrebni radovi i količine za izvedbu radova. U 2025. godini radovi trebaju obuhvatiti sanaciju objekata, postavljanje klima uređaja, zaštitu kamenih površina, rasvjetu groblja, uređenje zelenila. Radove investicijskog održavanja će izvoditi Komunalac Požega, osim u slučaju ugradnje klima uređaja i obnove rasvjetnih tijela, gdje će biti angažirani vanjski suradnici. Za nabavu materijala za investicijsko održavanje provodit će se postupci jednostavnih nabava. Planirano je uređenje zelenila na groblju. Transport sadnica i sadnju zelenila izvodio bi Komunalac Požega, a za nabavu sadnog i ostalog materijala potrebnog za sadnju (sadnice, gnojivo, kolci, bužiri) proveli bi se postupci nabave.</t>
  </si>
  <si>
    <t>Tržnica u Cvjetnoj ulici</t>
  </si>
  <si>
    <t>Izgradnja i uspostava tržnice u Cvjetnoj ulici planirana je u prvom dijelu godine kako bi se osigurao kontinuitet rada gradske tržnice za vrijeme radova na revitalizaciji povijesne jezgre grada Požege. Planirano je financiranje od strane Grada Požege.</t>
  </si>
  <si>
    <t>Dio opreme na novoj tržnici bit će postojeće klupe koje je potrebno obnoviti. Obnova će uključiti popravak gornje ploče koja se koristi za prodaju proizvoda na tržnici te ličenje betonskih nogu na klupama. Na postojeće klupe planirana je ugradnja nadstrešnica te je radove obnove potrebno provesti prije ugradnje nadstrešnica. Radove obnove klupa provest će Komunalac Požega vlastitim sredstvima.</t>
  </si>
  <si>
    <t>Izgradnja i uspostava tržnice s ciljem osiguranja kontinuiteta rada gradske tržnice za vrijeme radova na revitalizaciji povijesne jezgre grada Požege</t>
  </si>
  <si>
    <t>OSTALI IZVORI FINANCIRANJA (GRAD POŽEGA)</t>
  </si>
  <si>
    <t>Planirani radovi investicijskog održavanja upravne zgrade uključuju uređenje ureda u dvorišnoj zgradi u Vukovarskoj 8 i ostale manje popravke s ciljem zaštite, održavanja i funkcionalnosti objekata. Planirana je provedba postupaka nabave za radove održavanja upravne zgrade koji će se financirati vlastitim sredstvima Društva te vanjske usluge za opremanje i uređenje dvorišne prostorije.</t>
  </si>
  <si>
    <t xml:space="preserve">Snimak groblja iz zraka, ažuriranje planova groblja i prilagodba WEB GIS aplikacije i modula za sinkronizaciju podataka s ciljem digitalnog evidentiranja svih grobnih mjesta </t>
  </si>
  <si>
    <t xml:space="preserve">Zbog povećane izgrađenosti postojećih groblja potrebno je ažurirati dosadašnje snimljeno stanje. Planiran je snimak iz zraka svih groblja kojima upravlja Komunalac Požega te prilagodba WEB GIS aplikacije i modula za sinkronizaciju podataka s ciljem digitalnog evidentiranja svih grobnih mjesta. Za planirane aktivnosti proveo bi se postupak nabave, a aktivnosti provela tvrtka koja se bavi predmetnim poslovima. </t>
  </si>
  <si>
    <t>Provedba izobrazno-informativnih aktivnosti prema ugovoru s Fondom obuhvaća izradu edukativnih i informativnih materijala (eko mapa, letaka, vrećica, bojica, olovaka, obloge za info pult) za provedbu edukativnih radionica u školama i vrtićima i izradu aplikacije za otpad na web stranici Komunalca Požega (usluga obavljena u 2024.). Za izradu edukativnih i informativnih materijala provodit će se postupci jednostavne nabave. Navedene aktivnosti sufinancirat će Fond za zaštitu okoliša i energetsku učinkovitost u 40% tnom iznosu. Planirano je da JLS (osim Grada Pleternice) također provedu izobrazno-informativne aktivnosti u skladu sa zakonskom obvezom u kojima bi Komunalac Požega sudjelovao u organiziranju i održavanju radionica za vrtiće i škole koje bi uključile obilazak odlagališta i reciklažnog dvorišta. Grad Pleternica će izobrazno-informativne aktivnosti provesti samostalno.</t>
  </si>
  <si>
    <t>Radovi uključuju uređenje ureda u dvorišnoj zgradi i ostale manje popravke s ciljem zaštite, održavanja i funkcionalnosti objekata</t>
  </si>
  <si>
    <t>Zbog dugogodišnje uporabe, izloženosti vremenskim uvjetima koji se kreću od iznimno visokih do niskih temperatura, utjecaja vlage u zraku, kiša i pljuskova, parkirni automati izloženi su velikim vremenskim oscilacijama te podliježu kvarovima mehaničkih dijelova i pregorijevanju elektronskih komponenti. S obzirom na to da nije moguće predvidjeti kada će se ti kvarovi dogoditi, isti se otklanjaju tijekom cijele godine po potrebi. Za nabavu elektronskih i mehaničkih dijelova parkirnih automata s ciljem kontinuiranog funkcioniranja službe naplate parkiranja, postupci jednostavnih nabava provodit će se prema potrebama. Iznos planiranih sredstava određen je iskustveno prema podacima iz prethodnog razdoblja, a financirat će se vlastitim sredstvima Društva.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</si>
</sst>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CE"/>
      <charset val="238"/>
    </font>
    <font>
      <sz val="10"/>
      <name val="Arial"/>
      <family val="2"/>
      <charset val="238"/>
    </font>
    <font>
      <u/>
      <sz val="10"/>
      <color indexed="12"/>
      <name val="Arial CE"/>
      <charset val="238"/>
    </font>
    <font>
      <b/>
      <sz val="10"/>
      <name val="Arial Narrow"/>
      <family val="2"/>
      <charset val="238"/>
    </font>
    <font>
      <sz val="10"/>
      <name val="Arial Narrow"/>
      <family val="2"/>
      <charset val="238"/>
    </font>
    <font>
      <b/>
      <sz val="8"/>
      <name val="Arial Narrow"/>
      <family val="2"/>
      <charset val="238"/>
    </font>
    <font>
      <sz val="12"/>
      <name val="Arial Narrow"/>
      <family val="2"/>
      <charset val="238"/>
    </font>
    <font>
      <b/>
      <sz val="12"/>
      <name val="Arial Narrow"/>
      <family val="2"/>
      <charset val="238"/>
    </font>
    <font>
      <u/>
      <sz val="10"/>
      <color indexed="12"/>
      <name val="Arial Narrow"/>
      <family val="2"/>
      <charset val="238"/>
    </font>
    <font>
      <b/>
      <sz val="16"/>
      <name val="Arial Narrow"/>
      <family val="2"/>
      <charset val="238"/>
    </font>
    <font>
      <sz val="10"/>
      <color theme="3"/>
      <name val="Arial Narrow"/>
      <family val="2"/>
      <charset val="238"/>
    </font>
    <font>
      <b/>
      <sz val="14"/>
      <color rgb="FF0070C0"/>
      <name val="Arial Narrow"/>
      <family val="2"/>
      <charset val="238"/>
    </font>
    <font>
      <sz val="11"/>
      <name val="Arial Narrow"/>
      <family val="2"/>
      <charset val="238"/>
    </font>
    <font>
      <b/>
      <sz val="11"/>
      <name val="Arial Narrow"/>
      <family val="2"/>
      <charset val="238"/>
    </font>
    <font>
      <b/>
      <sz val="10"/>
      <name val="Calibri"/>
      <family val="2"/>
      <charset val="238"/>
    </font>
    <font>
      <sz val="8"/>
      <name val="Arial Narrow"/>
      <family val="2"/>
      <charset val="238"/>
    </font>
    <font>
      <b/>
      <sz val="7"/>
      <name val="Arial Narrow"/>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2">
    <border>
      <left/>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166">
    <xf numFmtId="0" fontId="0" fillId="0" borderId="0" xfId="0"/>
    <xf numFmtId="0" fontId="4" fillId="0" borderId="0" xfId="0" applyFont="1"/>
    <xf numFmtId="0" fontId="4" fillId="0" borderId="0" xfId="0" applyFont="1" applyAlignment="1">
      <alignment vertical="center"/>
    </xf>
    <xf numFmtId="0" fontId="3" fillId="0" borderId="0" xfId="0" applyFont="1" applyAlignment="1">
      <alignment vertical="center"/>
    </xf>
    <xf numFmtId="3" fontId="4" fillId="0" borderId="0" xfId="0" applyNumberFormat="1" applyFont="1" applyAlignment="1">
      <alignment vertical="center"/>
    </xf>
    <xf numFmtId="49" fontId="4" fillId="0" borderId="0" xfId="0" applyNumberFormat="1" applyFont="1" applyAlignment="1">
      <alignment horizontal="center" vertical="center"/>
    </xf>
    <xf numFmtId="0" fontId="3" fillId="0" borderId="0" xfId="0" applyFont="1" applyAlignment="1">
      <alignment horizontal="right" vertical="center"/>
    </xf>
    <xf numFmtId="3" fontId="3" fillId="0" borderId="0" xfId="0" applyNumberFormat="1" applyFont="1" applyAlignment="1">
      <alignment vertical="center"/>
    </xf>
    <xf numFmtId="3" fontId="7" fillId="0" borderId="0" xfId="0" applyNumberFormat="1" applyFont="1" applyAlignment="1">
      <alignment horizontal="left" vertical="center"/>
    </xf>
    <xf numFmtId="3" fontId="3" fillId="0" borderId="0" xfId="0" applyNumberFormat="1" applyFont="1" applyAlignment="1">
      <alignment horizontal="right" vertical="center"/>
    </xf>
    <xf numFmtId="0" fontId="7" fillId="0" borderId="0" xfId="0" applyFont="1"/>
    <xf numFmtId="0" fontId="8" fillId="0" borderId="0" xfId="1" applyFont="1" applyAlignment="1" applyProtection="1"/>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11" fillId="0" borderId="0" xfId="0" applyNumberFormat="1" applyFont="1" applyAlignment="1">
      <alignment horizontal="left" vertical="center"/>
    </xf>
    <xf numFmtId="4" fontId="11" fillId="0" borderId="0" xfId="0" applyNumberFormat="1" applyFont="1" applyAlignment="1">
      <alignment vertical="center"/>
    </xf>
    <xf numFmtId="0" fontId="11" fillId="0" borderId="0" xfId="0" applyFont="1" applyAlignment="1">
      <alignment vertical="center"/>
    </xf>
    <xf numFmtId="3" fontId="5" fillId="2" borderId="5" xfId="0" applyNumberFormat="1" applyFont="1" applyFill="1" applyBorder="1" applyAlignment="1">
      <alignment horizontal="center" vertical="center" wrapText="1"/>
    </xf>
    <xf numFmtId="4" fontId="11" fillId="0" borderId="0" xfId="0" applyNumberFormat="1" applyFont="1" applyAlignment="1">
      <alignment horizontal="center" vertical="center"/>
    </xf>
    <xf numFmtId="3" fontId="4" fillId="0" borderId="0" xfId="0" applyNumberFormat="1" applyFont="1" applyAlignment="1">
      <alignment horizontal="center" vertical="center"/>
    </xf>
    <xf numFmtId="3" fontId="3" fillId="0" borderId="0" xfId="0" applyNumberFormat="1" applyFont="1" applyAlignment="1">
      <alignment horizontal="center" vertical="center"/>
    </xf>
    <xf numFmtId="3" fontId="7" fillId="0" borderId="0" xfId="0" applyNumberFormat="1" applyFont="1" applyAlignment="1">
      <alignment horizontal="center" vertical="center"/>
    </xf>
    <xf numFmtId="3" fontId="5" fillId="2" borderId="2" xfId="0" applyNumberFormat="1" applyFont="1" applyFill="1" applyBorder="1" applyAlignment="1">
      <alignment horizontal="center" vertical="center" wrapText="1"/>
    </xf>
    <xf numFmtId="49" fontId="3" fillId="0" borderId="0" xfId="0" applyNumberFormat="1" applyFont="1" applyAlignment="1">
      <alignment horizontal="left" vertical="center"/>
    </xf>
    <xf numFmtId="49" fontId="4" fillId="0" borderId="0" xfId="0" applyNumberFormat="1" applyFont="1" applyAlignment="1">
      <alignment horizontal="left" vertical="center"/>
    </xf>
    <xf numFmtId="3" fontId="4" fillId="0" borderId="0" xfId="0" applyNumberFormat="1" applyFont="1" applyAlignment="1">
      <alignment horizontal="center" vertical="top"/>
    </xf>
    <xf numFmtId="4" fontId="3" fillId="0" borderId="0" xfId="0" applyNumberFormat="1" applyFont="1" applyAlignment="1">
      <alignment horizontal="right" vertical="center"/>
    </xf>
    <xf numFmtId="4" fontId="3" fillId="0" borderId="0" xfId="0" applyNumberFormat="1" applyFont="1" applyAlignment="1">
      <alignment vertical="center"/>
    </xf>
    <xf numFmtId="49" fontId="4" fillId="0" borderId="0" xfId="0" applyNumberFormat="1" applyFont="1" applyAlignment="1">
      <alignment horizontal="justify" vertical="top" wrapText="1"/>
    </xf>
    <xf numFmtId="3" fontId="5" fillId="2" borderId="23" xfId="0" applyNumberFormat="1" applyFont="1" applyFill="1" applyBorder="1" applyAlignment="1">
      <alignment horizontal="center" vertical="center" wrapText="1"/>
    </xf>
    <xf numFmtId="49" fontId="4" fillId="0" borderId="0" xfId="0" applyNumberFormat="1" applyFont="1" applyAlignment="1">
      <alignment horizontal="center" vertical="top"/>
    </xf>
    <xf numFmtId="49" fontId="4" fillId="0" borderId="0" xfId="0" applyNumberFormat="1" applyFont="1" applyAlignment="1">
      <alignment vertical="top"/>
    </xf>
    <xf numFmtId="0" fontId="4" fillId="0" borderId="0" xfId="0" applyFont="1" applyAlignment="1">
      <alignment horizontal="justify" vertical="top" wrapText="1"/>
    </xf>
    <xf numFmtId="3" fontId="4" fillId="0" borderId="0" xfId="0" applyNumberFormat="1" applyFont="1" applyAlignment="1">
      <alignment horizontal="justify" vertical="top" wrapText="1"/>
    </xf>
    <xf numFmtId="49" fontId="4" fillId="0" borderId="0" xfId="0" applyNumberFormat="1" applyFont="1" applyAlignment="1">
      <alignment vertical="center"/>
    </xf>
    <xf numFmtId="49" fontId="4" fillId="0" borderId="0" xfId="0" applyNumberFormat="1" applyFont="1" applyAlignment="1">
      <alignment vertical="top" wrapText="1"/>
    </xf>
    <xf numFmtId="3" fontId="5" fillId="2" borderId="4" xfId="0" applyNumberFormat="1" applyFont="1" applyFill="1" applyBorder="1" applyAlignment="1">
      <alignment horizontal="center" vertical="center" wrapText="1"/>
    </xf>
    <xf numFmtId="4" fontId="12" fillId="0" borderId="1" xfId="0" applyNumberFormat="1" applyFont="1" applyBorder="1" applyAlignment="1">
      <alignment horizontal="right" vertical="center"/>
    </xf>
    <xf numFmtId="4" fontId="12" fillId="0" borderId="3" xfId="0" quotePrefix="1" applyNumberFormat="1" applyFont="1" applyBorder="1" applyAlignment="1">
      <alignment horizontal="right" vertical="center"/>
    </xf>
    <xf numFmtId="4" fontId="12" fillId="0" borderId="6" xfId="0" quotePrefix="1" applyNumberFormat="1" applyFont="1" applyBorder="1" applyAlignment="1">
      <alignment horizontal="right" vertical="center"/>
    </xf>
    <xf numFmtId="4" fontId="12" fillId="0" borderId="1" xfId="0" applyNumberFormat="1" applyFont="1" applyBorder="1" applyAlignment="1">
      <alignment horizontal="right" vertical="center" wrapText="1"/>
    </xf>
    <xf numFmtId="4" fontId="12" fillId="0" borderId="3" xfId="0" applyNumberFormat="1" applyFont="1" applyBorder="1" applyAlignment="1">
      <alignment horizontal="right" vertical="center" wrapText="1"/>
    </xf>
    <xf numFmtId="4" fontId="12" fillId="0" borderId="3" xfId="0" quotePrefix="1" applyNumberFormat="1" applyFont="1" applyBorder="1" applyAlignment="1">
      <alignment horizontal="right" vertical="center" wrapText="1"/>
    </xf>
    <xf numFmtId="4" fontId="12" fillId="0" borderId="12" xfId="0" applyNumberFormat="1" applyFont="1" applyBorder="1" applyAlignment="1">
      <alignment horizontal="right" vertical="center" wrapText="1"/>
    </xf>
    <xf numFmtId="4" fontId="12" fillId="0" borderId="16" xfId="0" quotePrefix="1" applyNumberFormat="1" applyFont="1" applyBorder="1" applyAlignment="1">
      <alignment horizontal="right" vertical="center" wrapText="1"/>
    </xf>
    <xf numFmtId="4" fontId="12" fillId="0" borderId="13" xfId="0" applyNumberFormat="1" applyFont="1" applyBorder="1" applyAlignment="1">
      <alignment horizontal="right" vertical="center" wrapText="1"/>
    </xf>
    <xf numFmtId="3" fontId="5" fillId="2" borderId="22" xfId="0" applyNumberFormat="1" applyFont="1" applyFill="1" applyBorder="1" applyAlignment="1">
      <alignment horizontal="center" vertical="center" wrapText="1"/>
    </xf>
    <xf numFmtId="4" fontId="12" fillId="0" borderId="12" xfId="0" applyNumberFormat="1" applyFont="1" applyBorder="1" applyAlignment="1">
      <alignment horizontal="right" vertical="center"/>
    </xf>
    <xf numFmtId="3" fontId="4" fillId="0" borderId="0" xfId="0" applyNumberFormat="1" applyFont="1" applyAlignment="1">
      <alignment vertical="top"/>
    </xf>
    <xf numFmtId="4" fontId="12" fillId="0" borderId="3" xfId="0" applyNumberFormat="1" applyFont="1" applyBorder="1" applyAlignment="1">
      <alignment horizontal="right" vertical="center"/>
    </xf>
    <xf numFmtId="4" fontId="12" fillId="0" borderId="1" xfId="0" quotePrefix="1" applyNumberFormat="1" applyFont="1" applyBorder="1" applyAlignment="1">
      <alignment horizontal="right" vertical="center"/>
    </xf>
    <xf numFmtId="4" fontId="4" fillId="0" borderId="3" xfId="0" quotePrefix="1" applyNumberFormat="1" applyFont="1" applyBorder="1" applyAlignment="1">
      <alignment horizontal="right" vertical="center"/>
    </xf>
    <xf numFmtId="4" fontId="4" fillId="0" borderId="6" xfId="0" quotePrefix="1" applyNumberFormat="1" applyFont="1" applyBorder="1" applyAlignment="1">
      <alignment horizontal="right" vertical="center"/>
    </xf>
    <xf numFmtId="4" fontId="4" fillId="0" borderId="6" xfId="0" quotePrefix="1" applyNumberFormat="1" applyFont="1" applyBorder="1" applyAlignment="1">
      <alignment horizontal="right" vertical="center" wrapText="1"/>
    </xf>
    <xf numFmtId="4" fontId="4" fillId="0" borderId="16" xfId="0" quotePrefix="1" applyNumberFormat="1" applyFont="1" applyBorder="1" applyAlignment="1">
      <alignment horizontal="right" vertical="center" wrapText="1"/>
    </xf>
    <xf numFmtId="4" fontId="4" fillId="0" borderId="13" xfId="0" quotePrefix="1" applyNumberFormat="1" applyFont="1" applyBorder="1" applyAlignment="1">
      <alignment horizontal="right" vertical="center" wrapText="1"/>
    </xf>
    <xf numFmtId="4" fontId="4" fillId="0" borderId="13" xfId="0" quotePrefix="1" applyNumberFormat="1" applyFont="1" applyBorder="1" applyAlignment="1">
      <alignment horizontal="right" vertical="center"/>
    </xf>
    <xf numFmtId="4" fontId="4" fillId="0" borderId="6" xfId="0" applyNumberFormat="1" applyFont="1" applyBorder="1" applyAlignment="1">
      <alignment horizontal="right" vertical="center" wrapText="1"/>
    </xf>
    <xf numFmtId="4" fontId="12" fillId="0" borderId="3" xfId="0" applyNumberFormat="1" applyFont="1" applyBorder="1" applyAlignment="1">
      <alignment vertical="center" wrapText="1"/>
    </xf>
    <xf numFmtId="49" fontId="4" fillId="3" borderId="24" xfId="0" applyNumberFormat="1" applyFont="1" applyFill="1" applyBorder="1" applyAlignment="1">
      <alignment horizontal="center" vertical="center"/>
    </xf>
    <xf numFmtId="49" fontId="4" fillId="3" borderId="18" xfId="0" applyNumberFormat="1" applyFont="1" applyFill="1" applyBorder="1" applyAlignment="1">
      <alignment horizontal="left" vertical="center" wrapText="1"/>
    </xf>
    <xf numFmtId="49" fontId="4" fillId="0" borderId="18" xfId="0" applyNumberFormat="1" applyFont="1" applyBorder="1" applyAlignment="1">
      <alignment horizontal="left" vertical="center" wrapText="1"/>
    </xf>
    <xf numFmtId="3" fontId="4" fillId="0" borderId="8" xfId="0" applyNumberFormat="1" applyFont="1" applyBorder="1" applyAlignment="1">
      <alignment horizontal="center" vertical="center"/>
    </xf>
    <xf numFmtId="49" fontId="4" fillId="3" borderId="17" xfId="0" applyNumberFormat="1" applyFont="1" applyFill="1" applyBorder="1" applyAlignment="1">
      <alignment horizontal="center" vertical="center"/>
    </xf>
    <xf numFmtId="3" fontId="4" fillId="0" borderId="19" xfId="0" applyNumberFormat="1" applyFont="1" applyBorder="1" applyAlignment="1">
      <alignment horizontal="center" vertical="center" wrapText="1"/>
    </xf>
    <xf numFmtId="0" fontId="4" fillId="3" borderId="17" xfId="0" applyFont="1" applyFill="1" applyBorder="1" applyAlignment="1">
      <alignment horizontal="center" vertical="center"/>
    </xf>
    <xf numFmtId="0" fontId="4" fillId="3" borderId="18" xfId="0" applyFont="1" applyFill="1" applyBorder="1" applyAlignment="1">
      <alignment horizontal="left" vertical="center" wrapText="1"/>
    </xf>
    <xf numFmtId="0" fontId="4" fillId="0" borderId="18" xfId="0" applyFont="1" applyBorder="1" applyAlignment="1">
      <alignment horizontal="left" vertical="center" wrapText="1"/>
    </xf>
    <xf numFmtId="3" fontId="4" fillId="0" borderId="8" xfId="0" applyNumberFormat="1" applyFont="1" applyBorder="1" applyAlignment="1">
      <alignment horizontal="center" vertical="center" wrapText="1"/>
    </xf>
    <xf numFmtId="49" fontId="4" fillId="3" borderId="1" xfId="0" applyNumberFormat="1" applyFont="1" applyFill="1" applyBorder="1" applyAlignment="1">
      <alignment horizontal="center" vertical="center"/>
    </xf>
    <xf numFmtId="0" fontId="4" fillId="3" borderId="19" xfId="0" applyFont="1" applyFill="1" applyBorder="1" applyAlignment="1">
      <alignment horizontal="left" vertical="center" wrapText="1"/>
    </xf>
    <xf numFmtId="3" fontId="4" fillId="0" borderId="25" xfId="0" applyNumberFormat="1" applyFont="1" applyBorder="1" applyAlignment="1">
      <alignment horizontal="center" vertical="center"/>
    </xf>
    <xf numFmtId="49" fontId="4" fillId="3" borderId="3" xfId="0" applyNumberFormat="1" applyFont="1" applyFill="1" applyBorder="1" applyAlignment="1">
      <alignment horizontal="left" vertical="center" wrapText="1"/>
    </xf>
    <xf numFmtId="49" fontId="4" fillId="0" borderId="3" xfId="0" applyNumberFormat="1" applyFont="1" applyBorder="1" applyAlignment="1">
      <alignment horizontal="left" vertical="center" wrapText="1"/>
    </xf>
    <xf numFmtId="3" fontId="4" fillId="0" borderId="6" xfId="0" applyNumberFormat="1" applyFont="1" applyBorder="1" applyAlignment="1">
      <alignment horizontal="center" vertical="center"/>
    </xf>
    <xf numFmtId="49" fontId="4" fillId="3" borderId="8" xfId="0" applyNumberFormat="1" applyFont="1" applyFill="1" applyBorder="1" applyAlignment="1">
      <alignment horizontal="left" vertical="center" wrapText="1"/>
    </xf>
    <xf numFmtId="49" fontId="4" fillId="0" borderId="18" xfId="0" applyNumberFormat="1" applyFont="1" applyBorder="1" applyAlignment="1">
      <alignment horizontal="left" vertical="top" wrapText="1"/>
    </xf>
    <xf numFmtId="4" fontId="12" fillId="0" borderId="27" xfId="0" applyNumberFormat="1" applyFont="1" applyBorder="1" applyAlignment="1">
      <alignment horizontal="right" vertical="center" wrapText="1"/>
    </xf>
    <xf numFmtId="4" fontId="12" fillId="0" borderId="28" xfId="0" applyNumberFormat="1" applyFont="1" applyBorder="1" applyAlignment="1">
      <alignment horizontal="right" vertical="center" wrapText="1"/>
    </xf>
    <xf numFmtId="4" fontId="4" fillId="0" borderId="28" xfId="0" quotePrefix="1" applyNumberFormat="1" applyFont="1" applyBorder="1" applyAlignment="1">
      <alignment horizontal="right" vertical="center" wrapText="1"/>
    </xf>
    <xf numFmtId="4" fontId="4" fillId="0" borderId="29" xfId="0" quotePrefix="1" applyNumberFormat="1" applyFont="1" applyBorder="1" applyAlignment="1">
      <alignment horizontal="right" vertical="center" wrapText="1"/>
    </xf>
    <xf numFmtId="4" fontId="12" fillId="3" borderId="33" xfId="0" applyNumberFormat="1" applyFont="1" applyFill="1" applyBorder="1" applyAlignment="1">
      <alignment horizontal="right" vertical="center" wrapText="1"/>
    </xf>
    <xf numFmtId="4" fontId="12" fillId="3" borderId="26" xfId="0" applyNumberFormat="1" applyFont="1" applyFill="1" applyBorder="1" applyAlignment="1">
      <alignment horizontal="right" vertical="center" wrapText="1"/>
    </xf>
    <xf numFmtId="4" fontId="12" fillId="3" borderId="34" xfId="0" applyNumberFormat="1" applyFont="1" applyFill="1" applyBorder="1" applyAlignment="1">
      <alignment horizontal="right" vertical="center" wrapText="1"/>
    </xf>
    <xf numFmtId="4" fontId="12" fillId="0" borderId="17" xfId="0" applyNumberFormat="1" applyFont="1" applyBorder="1" applyAlignment="1">
      <alignment horizontal="right" vertical="center"/>
    </xf>
    <xf numFmtId="4" fontId="4" fillId="0" borderId="18" xfId="0" quotePrefix="1" applyNumberFormat="1" applyFont="1" applyBorder="1" applyAlignment="1">
      <alignment horizontal="right" vertical="center"/>
    </xf>
    <xf numFmtId="4" fontId="4" fillId="0" borderId="8" xfId="0" quotePrefix="1" applyNumberFormat="1" applyFont="1" applyBorder="1" applyAlignment="1">
      <alignment horizontal="right" vertical="center"/>
    </xf>
    <xf numFmtId="4" fontId="13" fillId="2" borderId="27" xfId="0" applyNumberFormat="1" applyFont="1" applyFill="1" applyBorder="1" applyAlignment="1">
      <alignment horizontal="right" vertical="center"/>
    </xf>
    <xf numFmtId="4" fontId="13" fillId="2" borderId="28" xfId="0" applyNumberFormat="1" applyFont="1" applyFill="1" applyBorder="1" applyAlignment="1">
      <alignment horizontal="right" vertical="center"/>
    </xf>
    <xf numFmtId="4" fontId="13" fillId="2" borderId="28" xfId="0" applyNumberFormat="1" applyFont="1" applyFill="1" applyBorder="1" applyAlignment="1">
      <alignment vertical="center" wrapText="1"/>
    </xf>
    <xf numFmtId="4" fontId="13" fillId="2" borderId="29" xfId="0" applyNumberFormat="1" applyFont="1" applyFill="1" applyBorder="1" applyAlignment="1">
      <alignment vertical="center"/>
    </xf>
    <xf numFmtId="4" fontId="13" fillId="2" borderId="36" xfId="0" applyNumberFormat="1" applyFont="1" applyFill="1" applyBorder="1" applyAlignment="1">
      <alignment vertical="center"/>
    </xf>
    <xf numFmtId="4" fontId="13" fillId="2" borderId="29" xfId="0" applyNumberFormat="1" applyFont="1" applyFill="1" applyBorder="1" applyAlignment="1">
      <alignment horizontal="right" vertical="center"/>
    </xf>
    <xf numFmtId="4" fontId="12" fillId="0" borderId="27" xfId="0" applyNumberFormat="1" applyFont="1" applyBorder="1" applyAlignment="1">
      <alignment horizontal="right" vertical="center"/>
    </xf>
    <xf numFmtId="4" fontId="13" fillId="2" borderId="26" xfId="0" applyNumberFormat="1" applyFont="1" applyFill="1" applyBorder="1" applyAlignment="1">
      <alignment vertical="center" wrapText="1"/>
    </xf>
    <xf numFmtId="4" fontId="12" fillId="3" borderId="33" xfId="0" applyNumberFormat="1" applyFont="1" applyFill="1" applyBorder="1" applyAlignment="1">
      <alignment vertical="center" wrapText="1"/>
    </xf>
    <xf numFmtId="4" fontId="13" fillId="2" borderId="29" xfId="0" quotePrefix="1" applyNumberFormat="1" applyFont="1" applyFill="1" applyBorder="1" applyAlignment="1">
      <alignment horizontal="right" vertical="center"/>
    </xf>
    <xf numFmtId="4" fontId="12" fillId="3" borderId="34" xfId="0" applyNumberFormat="1" applyFont="1" applyFill="1" applyBorder="1" applyAlignment="1">
      <alignment vertical="center" wrapText="1"/>
    </xf>
    <xf numFmtId="4" fontId="4" fillId="0" borderId="29" xfId="0" quotePrefix="1" applyNumberFormat="1" applyFont="1" applyBorder="1" applyAlignment="1">
      <alignment horizontal="right" vertical="center"/>
    </xf>
    <xf numFmtId="4" fontId="12" fillId="3" borderId="26" xfId="0" applyNumberFormat="1" applyFont="1" applyFill="1" applyBorder="1" applyAlignment="1">
      <alignment vertical="center" wrapText="1"/>
    </xf>
    <xf numFmtId="49" fontId="3" fillId="2" borderId="30" xfId="0" applyNumberFormat="1" applyFont="1" applyFill="1" applyBorder="1" applyAlignment="1">
      <alignment vertical="center"/>
    </xf>
    <xf numFmtId="49" fontId="3" fillId="2" borderId="35" xfId="0" applyNumberFormat="1" applyFont="1" applyFill="1" applyBorder="1" applyAlignment="1">
      <alignment vertical="center"/>
    </xf>
    <xf numFmtId="4" fontId="4" fillId="0" borderId="0" xfId="0" applyNumberFormat="1" applyFont="1" applyAlignment="1">
      <alignment vertical="center"/>
    </xf>
    <xf numFmtId="4" fontId="13" fillId="2" borderId="26" xfId="0" applyNumberFormat="1" applyFont="1" applyFill="1" applyBorder="1" applyAlignment="1">
      <alignment horizontal="right" vertical="center" wrapText="1"/>
    </xf>
    <xf numFmtId="4" fontId="13" fillId="2" borderId="28" xfId="0" applyNumberFormat="1" applyFont="1" applyFill="1" applyBorder="1" applyAlignment="1">
      <alignment horizontal="center" vertical="center"/>
    </xf>
    <xf numFmtId="4" fontId="12" fillId="0" borderId="18" xfId="0" applyNumberFormat="1" applyFont="1" applyBorder="1" applyAlignment="1">
      <alignment vertical="center" wrapText="1"/>
    </xf>
    <xf numFmtId="4" fontId="4" fillId="0" borderId="8" xfId="0" quotePrefix="1" applyNumberFormat="1" applyFont="1" applyBorder="1" applyAlignment="1">
      <alignment horizontal="right" vertical="center" wrapText="1"/>
    </xf>
    <xf numFmtId="4" fontId="12" fillId="3" borderId="31" xfId="0" applyNumberFormat="1" applyFont="1" applyFill="1" applyBorder="1" applyAlignment="1">
      <alignment vertical="center" wrapText="1"/>
    </xf>
    <xf numFmtId="49" fontId="4" fillId="3" borderId="28" xfId="0" applyNumberFormat="1" applyFont="1" applyFill="1" applyBorder="1" applyAlignment="1">
      <alignment horizontal="left" vertical="center" wrapText="1"/>
    </xf>
    <xf numFmtId="49" fontId="4" fillId="0" borderId="28" xfId="0" applyNumberFormat="1" applyFont="1" applyBorder="1" applyAlignment="1">
      <alignment horizontal="left" vertical="center" wrapText="1"/>
    </xf>
    <xf numFmtId="3" fontId="4" fillId="0" borderId="29" xfId="0" applyNumberFormat="1" applyFont="1" applyBorder="1" applyAlignment="1">
      <alignment horizontal="center" vertical="center"/>
    </xf>
    <xf numFmtId="4" fontId="12" fillId="0" borderId="6" xfId="0" applyNumberFormat="1" applyFont="1" applyBorder="1" applyAlignment="1">
      <alignment horizontal="right" vertical="center" wrapText="1"/>
    </xf>
    <xf numFmtId="49" fontId="4" fillId="3" borderId="27" xfId="0" applyNumberFormat="1" applyFont="1" applyFill="1" applyBorder="1" applyAlignment="1">
      <alignment horizontal="center" vertical="center"/>
    </xf>
    <xf numFmtId="4" fontId="12" fillId="3" borderId="36" xfId="0" applyNumberFormat="1" applyFont="1" applyFill="1" applyBorder="1" applyAlignment="1">
      <alignment horizontal="right" vertical="center" wrapText="1"/>
    </xf>
    <xf numFmtId="49" fontId="4" fillId="3" borderId="30" xfId="0" applyNumberFormat="1" applyFont="1" applyFill="1" applyBorder="1" applyAlignment="1">
      <alignment horizontal="center" vertical="center"/>
    </xf>
    <xf numFmtId="4" fontId="12" fillId="0" borderId="28" xfId="0" quotePrefix="1" applyNumberFormat="1" applyFont="1" applyBorder="1" applyAlignment="1">
      <alignment horizontal="right" vertical="center" wrapText="1"/>
    </xf>
    <xf numFmtId="0" fontId="15" fillId="0" borderId="0" xfId="0" applyFont="1" applyAlignment="1">
      <alignment vertical="top" wrapText="1"/>
    </xf>
    <xf numFmtId="3" fontId="5" fillId="2" borderId="40" xfId="0" applyNumberFormat="1" applyFont="1" applyFill="1" applyBorder="1" applyAlignment="1">
      <alignment horizontal="center" vertical="center" wrapText="1"/>
    </xf>
    <xf numFmtId="3" fontId="16" fillId="2" borderId="23"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9" xfId="0" applyFont="1" applyFill="1" applyBorder="1" applyAlignment="1">
      <alignment horizontal="center" vertical="center" wrapText="1"/>
    </xf>
    <xf numFmtId="4" fontId="12" fillId="3" borderId="31" xfId="0" applyNumberFormat="1" applyFont="1" applyFill="1" applyBorder="1" applyAlignment="1">
      <alignment horizontal="right" vertical="center" wrapText="1"/>
    </xf>
    <xf numFmtId="3" fontId="4" fillId="0" borderId="25" xfId="0" applyNumberFormat="1" applyFont="1" applyBorder="1" applyAlignment="1">
      <alignment horizontal="center" vertical="center" wrapText="1"/>
    </xf>
    <xf numFmtId="3" fontId="4" fillId="0" borderId="0" xfId="0" applyNumberFormat="1" applyFont="1" applyAlignment="1">
      <alignment horizontal="left" vertical="center"/>
    </xf>
    <xf numFmtId="49" fontId="4" fillId="0" borderId="0" xfId="0" applyNumberFormat="1" applyFont="1" applyAlignment="1">
      <alignment horizontal="left" vertical="top"/>
    </xf>
    <xf numFmtId="4" fontId="12" fillId="0" borderId="27" xfId="0" applyNumberFormat="1" applyFont="1" applyBorder="1" applyAlignment="1">
      <alignment vertical="center"/>
    </xf>
    <xf numFmtId="4" fontId="4" fillId="0" borderId="28" xfId="0" applyNumberFormat="1" applyFont="1" applyBorder="1" applyAlignment="1">
      <alignment vertical="center"/>
    </xf>
    <xf numFmtId="4" fontId="4" fillId="0" borderId="29" xfId="0" applyNumberFormat="1" applyFont="1" applyBorder="1" applyAlignment="1">
      <alignment vertical="center"/>
    </xf>
    <xf numFmtId="0" fontId="9" fillId="0" borderId="0" xfId="0" applyFont="1" applyAlignment="1">
      <alignment horizontal="center" vertical="top" wrapText="1"/>
    </xf>
    <xf numFmtId="0" fontId="6" fillId="0" borderId="0" xfId="0" applyFont="1" applyAlignment="1">
      <alignment horizontal="center" vertical="center"/>
    </xf>
    <xf numFmtId="0" fontId="3" fillId="2" borderId="2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0" xfId="0" applyFont="1" applyFill="1" applyBorder="1" applyAlignment="1">
      <alignment horizontal="center" vertical="center"/>
    </xf>
    <xf numFmtId="3" fontId="3" fillId="2" borderId="19"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49" fontId="4" fillId="0" borderId="0" xfId="0" applyNumberFormat="1" applyFont="1" applyAlignment="1">
      <alignment horizontal="left" vertical="top" wrapText="1"/>
    </xf>
    <xf numFmtId="49" fontId="4" fillId="0" borderId="0" xfId="0" applyNumberFormat="1" applyFont="1" applyAlignment="1">
      <alignment horizontal="left" vertical="top"/>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49" fontId="3" fillId="2" borderId="30" xfId="0" applyNumberFormat="1" applyFont="1" applyFill="1" applyBorder="1" applyAlignment="1">
      <alignment horizontal="left" vertical="center"/>
    </xf>
    <xf numFmtId="49" fontId="3" fillId="2" borderId="35" xfId="0" applyNumberFormat="1" applyFont="1" applyFill="1" applyBorder="1" applyAlignment="1">
      <alignment horizontal="left" vertical="center"/>
    </xf>
    <xf numFmtId="49" fontId="3" fillId="2" borderId="36" xfId="0" applyNumberFormat="1" applyFont="1" applyFill="1" applyBorder="1" applyAlignment="1">
      <alignment horizontal="left" vertical="center"/>
    </xf>
    <xf numFmtId="49" fontId="4" fillId="0" borderId="0" xfId="0" applyNumberFormat="1" applyFont="1" applyAlignment="1">
      <alignment horizontal="justify" vertical="top" wrapText="1"/>
    </xf>
    <xf numFmtId="0" fontId="4" fillId="0" borderId="0" xfId="0" applyFont="1" applyAlignment="1">
      <alignment horizontal="left" vertical="top" wrapText="1"/>
    </xf>
    <xf numFmtId="49" fontId="4" fillId="0" borderId="0" xfId="0" applyNumberFormat="1" applyFont="1" applyAlignment="1">
      <alignment horizontal="center" vertical="top"/>
    </xf>
    <xf numFmtId="3" fontId="3" fillId="2" borderId="8"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49" fontId="4" fillId="0" borderId="0" xfId="0" applyNumberFormat="1" applyFont="1" applyAlignment="1">
      <alignment horizontal="left" vertical="center" wrapText="1"/>
    </xf>
    <xf numFmtId="0" fontId="4" fillId="0" borderId="0" xfId="0" applyFont="1" applyAlignment="1">
      <alignment horizontal="justify" vertical="top" wrapText="1"/>
    </xf>
    <xf numFmtId="3" fontId="4" fillId="0" borderId="0" xfId="0" applyNumberFormat="1" applyFont="1" applyAlignment="1">
      <alignment horizontal="justify" vertical="top" wrapText="1"/>
    </xf>
    <xf numFmtId="3" fontId="4" fillId="0" borderId="0" xfId="0" applyNumberFormat="1" applyFont="1" applyAlignment="1">
      <alignment horizontal="center" vertical="top"/>
    </xf>
    <xf numFmtId="0" fontId="3" fillId="2" borderId="17"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41" xfId="0" applyFont="1" applyFill="1" applyBorder="1" applyAlignment="1">
      <alignment horizontal="center" vertical="center" wrapText="1"/>
    </xf>
    <xf numFmtId="0" fontId="4" fillId="0" borderId="0" xfId="0" applyFont="1" applyAlignment="1">
      <alignment horizontal="center" vertical="center"/>
    </xf>
    <xf numFmtId="4" fontId="11" fillId="0" borderId="0" xfId="0" applyNumberFormat="1" applyFont="1" applyAlignment="1">
      <alignment horizontal="center" vertical="center"/>
    </xf>
    <xf numFmtId="0" fontId="3" fillId="2" borderId="38"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7" xfId="0" applyFont="1" applyFill="1" applyBorder="1" applyAlignment="1">
      <alignment horizontal="center" vertical="center"/>
    </xf>
  </cellXfs>
  <cellStyles count="2">
    <cellStyle name="Hiperveza" xfId="1" builtinId="8"/>
    <cellStyle name="Normalno"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133350</xdr:colOff>
      <xdr:row>4</xdr:row>
      <xdr:rowOff>47625</xdr:rowOff>
    </xdr:to>
    <xdr:pic>
      <xdr:nvPicPr>
        <xdr:cNvPr id="231540" name="Picture 1">
          <a:extLst>
            <a:ext uri="{FF2B5EF4-FFF2-40B4-BE49-F238E27FC236}">
              <a16:creationId xmlns:a16="http://schemas.microsoft.com/office/drawing/2014/main" id="{00000000-0008-0000-0000-0000748803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717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5"/>
  <sheetViews>
    <sheetView workbookViewId="0">
      <selection activeCell="S29" sqref="S29"/>
    </sheetView>
  </sheetViews>
  <sheetFormatPr defaultRowHeight="12.75" x14ac:dyDescent="0.2"/>
  <cols>
    <col min="1" max="4" width="9.140625" style="1"/>
    <col min="5" max="5" width="3.28515625" style="1" customWidth="1"/>
    <col min="6" max="8" width="9.140625" style="1"/>
    <col min="9" max="9" width="10.42578125" style="1" customWidth="1"/>
    <col min="10" max="16384" width="9.140625" style="1"/>
  </cols>
  <sheetData>
    <row r="1" spans="1:6" ht="15.75" x14ac:dyDescent="0.25">
      <c r="A1" s="10"/>
      <c r="F1" s="11"/>
    </row>
    <row r="2" spans="1:6" ht="15.75" x14ac:dyDescent="0.25">
      <c r="A2" s="10"/>
      <c r="F2" s="11"/>
    </row>
    <row r="18" spans="1:15" ht="47.25" customHeight="1" x14ac:dyDescent="0.2">
      <c r="A18" s="130" t="s">
        <v>144</v>
      </c>
      <c r="B18" s="130"/>
      <c r="C18" s="130"/>
      <c r="D18" s="130"/>
      <c r="E18" s="130"/>
      <c r="F18" s="130"/>
      <c r="G18" s="130"/>
      <c r="H18" s="130"/>
      <c r="I18" s="130"/>
      <c r="J18" s="130"/>
      <c r="K18" s="130"/>
      <c r="L18" s="130"/>
      <c r="M18" s="130"/>
      <c r="N18" s="130"/>
      <c r="O18" s="130"/>
    </row>
    <row r="35" spans="1:15" ht="19.5" customHeight="1" x14ac:dyDescent="0.2">
      <c r="A35" s="131" t="s">
        <v>139</v>
      </c>
      <c r="B35" s="131"/>
      <c r="C35" s="131"/>
      <c r="D35" s="131"/>
      <c r="E35" s="131"/>
      <c r="F35" s="131"/>
      <c r="G35" s="131"/>
      <c r="H35" s="131"/>
      <c r="I35" s="131"/>
      <c r="J35" s="131"/>
      <c r="K35" s="131"/>
      <c r="L35" s="131"/>
      <c r="M35" s="131"/>
      <c r="N35" s="131"/>
      <c r="O35" s="131"/>
    </row>
  </sheetData>
  <mergeCells count="2">
    <mergeCell ref="A18:O18"/>
    <mergeCell ref="A35:O35"/>
  </mergeCells>
  <phoneticPr fontId="1" type="noConversion"/>
  <pageMargins left="0.94488188976377963" right="0.55118110236220474" top="0.98425196850393704" bottom="0.59055118110236227"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
  <sheetViews>
    <sheetView zoomScale="150" zoomScaleNormal="150" workbookViewId="0">
      <selection activeCell="L32" sqref="L32"/>
    </sheetView>
  </sheetViews>
  <sheetFormatPr defaultRowHeight="12.75" x14ac:dyDescent="0.2"/>
  <cols>
    <col min="1" max="1" width="4.7109375" style="5" customWidth="1"/>
    <col min="2" max="2" width="25.7109375" style="5" customWidth="1"/>
    <col min="3" max="3" width="35.7109375" style="5" customWidth="1"/>
    <col min="4" max="4" width="11.7109375" style="19" customWidth="1"/>
    <col min="5" max="9" width="9.7109375" style="2" customWidth="1"/>
    <col min="10" max="10" width="11.7109375" style="2" customWidth="1"/>
    <col min="11" max="16384" width="9.140625" style="2"/>
  </cols>
  <sheetData>
    <row r="1" spans="1:12" s="16" customFormat="1" ht="20.100000000000001" customHeight="1" x14ac:dyDescent="0.2">
      <c r="A1" s="14" t="s">
        <v>7</v>
      </c>
      <c r="B1" s="15" t="s">
        <v>11</v>
      </c>
      <c r="C1" s="15"/>
      <c r="D1" s="18"/>
      <c r="E1" s="15"/>
      <c r="G1" s="15"/>
      <c r="H1" s="15"/>
      <c r="I1" s="15"/>
    </row>
    <row r="2" spans="1:12" s="3" customFormat="1" ht="17.25" customHeight="1" x14ac:dyDescent="0.2">
      <c r="A2" s="12"/>
      <c r="B2" s="13"/>
      <c r="C2" s="13"/>
      <c r="D2" s="19"/>
      <c r="E2" s="2"/>
      <c r="F2" s="2"/>
      <c r="G2" s="2"/>
      <c r="H2" s="2"/>
      <c r="I2" s="2"/>
    </row>
    <row r="3" spans="1:12" s="3" customFormat="1" ht="18.75" customHeight="1" x14ac:dyDescent="0.2">
      <c r="A3" s="132" t="s">
        <v>14</v>
      </c>
      <c r="B3" s="134" t="s">
        <v>18</v>
      </c>
      <c r="C3" s="134" t="s">
        <v>20</v>
      </c>
      <c r="D3" s="136" t="s">
        <v>19</v>
      </c>
      <c r="E3" s="138" t="s">
        <v>13</v>
      </c>
      <c r="F3" s="139"/>
      <c r="G3" s="139"/>
      <c r="H3" s="139"/>
      <c r="I3" s="140"/>
      <c r="J3" s="143" t="s">
        <v>88</v>
      </c>
    </row>
    <row r="4" spans="1:12" s="3" customFormat="1" ht="36.75" customHeight="1" x14ac:dyDescent="0.2">
      <c r="A4" s="133"/>
      <c r="B4" s="135"/>
      <c r="C4" s="135"/>
      <c r="D4" s="137"/>
      <c r="E4" s="36" t="s">
        <v>58</v>
      </c>
      <c r="F4" s="17" t="s">
        <v>59</v>
      </c>
      <c r="G4" s="17" t="s">
        <v>60</v>
      </c>
      <c r="H4" s="17" t="s">
        <v>61</v>
      </c>
      <c r="I4" s="22" t="s">
        <v>62</v>
      </c>
      <c r="J4" s="144"/>
    </row>
    <row r="5" spans="1:12" s="3" customFormat="1" ht="60" customHeight="1" x14ac:dyDescent="0.2">
      <c r="A5" s="59" t="s">
        <v>7</v>
      </c>
      <c r="B5" s="60" t="s">
        <v>24</v>
      </c>
      <c r="C5" s="61" t="s">
        <v>25</v>
      </c>
      <c r="D5" s="62" t="s">
        <v>99</v>
      </c>
      <c r="E5" s="37">
        <v>40000</v>
      </c>
      <c r="F5" s="51">
        <v>0</v>
      </c>
      <c r="G5" s="51">
        <v>0</v>
      </c>
      <c r="H5" s="51">
        <v>0</v>
      </c>
      <c r="I5" s="52">
        <v>0</v>
      </c>
      <c r="J5" s="81">
        <f t="shared" ref="J5:J15" si="0">SUM(E5:I5)</f>
        <v>40000</v>
      </c>
      <c r="K5" s="116"/>
      <c r="L5" s="116"/>
    </row>
    <row r="6" spans="1:12" s="3" customFormat="1" ht="45" customHeight="1" x14ac:dyDescent="0.2">
      <c r="A6" s="59" t="s">
        <v>8</v>
      </c>
      <c r="B6" s="60" t="s">
        <v>120</v>
      </c>
      <c r="C6" s="61" t="s">
        <v>121</v>
      </c>
      <c r="D6" s="62" t="s">
        <v>99</v>
      </c>
      <c r="E6" s="84">
        <v>6000</v>
      </c>
      <c r="F6" s="85">
        <v>0</v>
      </c>
      <c r="G6" s="85">
        <v>0</v>
      </c>
      <c r="H6" s="85">
        <v>0</v>
      </c>
      <c r="I6" s="86">
        <v>0</v>
      </c>
      <c r="J6" s="123">
        <f>SUM(E6:I6)</f>
        <v>6000</v>
      </c>
      <c r="K6" s="116"/>
      <c r="L6" s="116"/>
    </row>
    <row r="7" spans="1:12" s="3" customFormat="1" ht="54.95" customHeight="1" x14ac:dyDescent="0.2">
      <c r="A7" s="59" t="s">
        <v>0</v>
      </c>
      <c r="B7" s="60" t="s">
        <v>32</v>
      </c>
      <c r="C7" s="61" t="s">
        <v>27</v>
      </c>
      <c r="D7" s="62" t="s">
        <v>100</v>
      </c>
      <c r="E7" s="77">
        <f>J7*0.4</f>
        <v>1280</v>
      </c>
      <c r="F7" s="78">
        <f>J7*0.6</f>
        <v>1920</v>
      </c>
      <c r="G7" s="79">
        <v>0</v>
      </c>
      <c r="H7" s="79">
        <v>0</v>
      </c>
      <c r="I7" s="80">
        <v>0</v>
      </c>
      <c r="J7" s="82">
        <v>3200</v>
      </c>
      <c r="K7" s="116"/>
      <c r="L7" s="116"/>
    </row>
    <row r="8" spans="1:12" s="3" customFormat="1" ht="60" customHeight="1" x14ac:dyDescent="0.2">
      <c r="A8" s="59" t="s">
        <v>1</v>
      </c>
      <c r="B8" s="60" t="s">
        <v>107</v>
      </c>
      <c r="C8" s="61" t="s">
        <v>108</v>
      </c>
      <c r="D8" s="62" t="s">
        <v>106</v>
      </c>
      <c r="E8" s="43">
        <v>4080</v>
      </c>
      <c r="F8" s="44">
        <v>2720</v>
      </c>
      <c r="G8" s="54">
        <v>0</v>
      </c>
      <c r="H8" s="44">
        <v>17000</v>
      </c>
      <c r="I8" s="55">
        <v>0</v>
      </c>
      <c r="J8" s="83">
        <f>SUM(E8:I8)</f>
        <v>23800</v>
      </c>
      <c r="K8" s="116"/>
      <c r="L8" s="116"/>
    </row>
    <row r="9" spans="1:12" s="3" customFormat="1" ht="60" customHeight="1" x14ac:dyDescent="0.2">
      <c r="A9" s="59" t="s">
        <v>2</v>
      </c>
      <c r="B9" s="60" t="s">
        <v>101</v>
      </c>
      <c r="C9" s="76" t="s">
        <v>102</v>
      </c>
      <c r="D9" s="62" t="s">
        <v>106</v>
      </c>
      <c r="E9" s="77">
        <v>110460</v>
      </c>
      <c r="F9" s="79">
        <v>0</v>
      </c>
      <c r="G9" s="115">
        <v>387500</v>
      </c>
      <c r="H9" s="115">
        <v>220000</v>
      </c>
      <c r="I9" s="80">
        <v>0</v>
      </c>
      <c r="J9" s="82">
        <f>SUM(E9:I9)</f>
        <v>717960</v>
      </c>
    </row>
    <row r="10" spans="1:12" s="3" customFormat="1" ht="60" customHeight="1" x14ac:dyDescent="0.2">
      <c r="A10" s="59" t="s">
        <v>3</v>
      </c>
      <c r="B10" s="60" t="s">
        <v>87</v>
      </c>
      <c r="C10" s="76" t="s">
        <v>95</v>
      </c>
      <c r="D10" s="62" t="s">
        <v>99</v>
      </c>
      <c r="E10" s="43">
        <v>1200</v>
      </c>
      <c r="F10" s="54">
        <v>0</v>
      </c>
      <c r="G10" s="54">
        <v>0</v>
      </c>
      <c r="H10" s="54">
        <v>0</v>
      </c>
      <c r="I10" s="45">
        <v>2800</v>
      </c>
      <c r="J10" s="83">
        <f t="shared" si="0"/>
        <v>4000</v>
      </c>
    </row>
    <row r="11" spans="1:12" s="3" customFormat="1" ht="60" customHeight="1" x14ac:dyDescent="0.2">
      <c r="A11" s="59" t="s">
        <v>12</v>
      </c>
      <c r="B11" s="60" t="s">
        <v>103</v>
      </c>
      <c r="C11" s="61" t="s">
        <v>104</v>
      </c>
      <c r="D11" s="62" t="s">
        <v>106</v>
      </c>
      <c r="E11" s="37">
        <v>5200</v>
      </c>
      <c r="F11" s="51">
        <v>0</v>
      </c>
      <c r="G11" s="51">
        <v>0</v>
      </c>
      <c r="H11" s="51">
        <v>0</v>
      </c>
      <c r="I11" s="52">
        <v>0</v>
      </c>
      <c r="J11" s="81">
        <f t="shared" si="0"/>
        <v>5200</v>
      </c>
    </row>
    <row r="12" spans="1:12" s="3" customFormat="1" ht="57" customHeight="1" x14ac:dyDescent="0.2">
      <c r="A12" s="114" t="s">
        <v>16</v>
      </c>
      <c r="B12" s="108" t="s">
        <v>80</v>
      </c>
      <c r="C12" s="109" t="s">
        <v>105</v>
      </c>
      <c r="D12" s="110" t="s">
        <v>106</v>
      </c>
      <c r="E12" s="127">
        <f>5*1300+15000+4500</f>
        <v>26000</v>
      </c>
      <c r="F12" s="128">
        <v>0</v>
      </c>
      <c r="G12" s="128">
        <v>0</v>
      </c>
      <c r="H12" s="128">
        <v>0</v>
      </c>
      <c r="I12" s="129">
        <v>0</v>
      </c>
      <c r="J12" s="82">
        <f t="shared" si="0"/>
        <v>26000</v>
      </c>
    </row>
    <row r="13" spans="1:12" s="3" customFormat="1" ht="18.75" customHeight="1" x14ac:dyDescent="0.2">
      <c r="A13" s="132" t="s">
        <v>14</v>
      </c>
      <c r="B13" s="134" t="s">
        <v>18</v>
      </c>
      <c r="C13" s="134" t="s">
        <v>20</v>
      </c>
      <c r="D13" s="136" t="s">
        <v>19</v>
      </c>
      <c r="E13" s="138" t="s">
        <v>13</v>
      </c>
      <c r="F13" s="139"/>
      <c r="G13" s="139"/>
      <c r="H13" s="139"/>
      <c r="I13" s="140"/>
      <c r="J13" s="143" t="s">
        <v>88</v>
      </c>
    </row>
    <row r="14" spans="1:12" s="3" customFormat="1" ht="36.75" customHeight="1" x14ac:dyDescent="0.2">
      <c r="A14" s="133"/>
      <c r="B14" s="135"/>
      <c r="C14" s="135"/>
      <c r="D14" s="137"/>
      <c r="E14" s="36" t="s">
        <v>58</v>
      </c>
      <c r="F14" s="17" t="s">
        <v>59</v>
      </c>
      <c r="G14" s="17" t="s">
        <v>60</v>
      </c>
      <c r="H14" s="17" t="s">
        <v>61</v>
      </c>
      <c r="I14" s="22" t="s">
        <v>62</v>
      </c>
      <c r="J14" s="144"/>
    </row>
    <row r="15" spans="1:12" s="3" customFormat="1" ht="65.25" customHeight="1" x14ac:dyDescent="0.2">
      <c r="A15" s="112" t="s">
        <v>15</v>
      </c>
      <c r="B15" s="108" t="s">
        <v>122</v>
      </c>
      <c r="C15" s="109" t="s">
        <v>97</v>
      </c>
      <c r="D15" s="110" t="s">
        <v>106</v>
      </c>
      <c r="E15" s="84">
        <f>6*200+500+1000+300+1200+1000</f>
        <v>5200</v>
      </c>
      <c r="F15" s="85">
        <v>0</v>
      </c>
      <c r="G15" s="85">
        <v>0</v>
      </c>
      <c r="H15" s="85">
        <v>0</v>
      </c>
      <c r="I15" s="86">
        <v>0</v>
      </c>
      <c r="J15" s="113">
        <f t="shared" si="0"/>
        <v>5200</v>
      </c>
    </row>
    <row r="16" spans="1:12" s="3" customFormat="1" ht="24.95" customHeight="1" x14ac:dyDescent="0.2">
      <c r="A16" s="145" t="s">
        <v>74</v>
      </c>
      <c r="B16" s="146"/>
      <c r="C16" s="146"/>
      <c r="D16" s="147"/>
      <c r="E16" s="87">
        <f t="shared" ref="E16:J16" si="1">SUM(E5:E15)</f>
        <v>199420</v>
      </c>
      <c r="F16" s="88">
        <f t="shared" si="1"/>
        <v>4640</v>
      </c>
      <c r="G16" s="89">
        <f t="shared" si="1"/>
        <v>387500</v>
      </c>
      <c r="H16" s="104">
        <f t="shared" si="1"/>
        <v>237000</v>
      </c>
      <c r="I16" s="90">
        <f t="shared" si="1"/>
        <v>2800</v>
      </c>
      <c r="J16" s="91">
        <f t="shared" si="1"/>
        <v>831360</v>
      </c>
    </row>
    <row r="17" spans="1:10" s="3" customFormat="1" ht="12.75" customHeight="1" x14ac:dyDescent="0.2">
      <c r="A17" s="6"/>
      <c r="B17" s="6"/>
      <c r="C17" s="6"/>
      <c r="D17" s="20"/>
      <c r="E17" s="6"/>
      <c r="F17" s="6"/>
      <c r="G17" s="6"/>
      <c r="H17" s="6"/>
      <c r="I17" s="6"/>
    </row>
    <row r="18" spans="1:10" ht="12.75" customHeight="1" x14ac:dyDescent="0.2">
      <c r="A18" s="23" t="s">
        <v>33</v>
      </c>
    </row>
    <row r="19" spans="1:10" ht="11.1" customHeight="1" x14ac:dyDescent="0.2"/>
    <row r="20" spans="1:10" ht="12.75" customHeight="1" x14ac:dyDescent="0.2">
      <c r="A20" s="142" t="s">
        <v>42</v>
      </c>
      <c r="B20" s="148" t="s">
        <v>134</v>
      </c>
      <c r="C20" s="148"/>
      <c r="D20" s="148"/>
      <c r="E20" s="148"/>
      <c r="F20" s="148"/>
      <c r="G20" s="148"/>
      <c r="H20" s="148"/>
      <c r="I20" s="148"/>
      <c r="J20" s="148"/>
    </row>
    <row r="21" spans="1:10" ht="12.75" customHeight="1" x14ac:dyDescent="0.2">
      <c r="A21" s="142"/>
      <c r="B21" s="148"/>
      <c r="C21" s="148"/>
      <c r="D21" s="148"/>
      <c r="E21" s="148"/>
      <c r="F21" s="148"/>
      <c r="G21" s="148"/>
      <c r="H21" s="148"/>
      <c r="I21" s="148"/>
      <c r="J21" s="148"/>
    </row>
    <row r="22" spans="1:10" ht="11.1" customHeight="1" x14ac:dyDescent="0.2">
      <c r="A22" s="31"/>
      <c r="B22" s="28"/>
      <c r="C22" s="28"/>
      <c r="D22" s="28"/>
      <c r="E22" s="28"/>
      <c r="F22" s="28"/>
      <c r="G22" s="28"/>
      <c r="H22" s="28"/>
      <c r="I22" s="28"/>
      <c r="J22" s="28"/>
    </row>
    <row r="23" spans="1:10" ht="12.75" customHeight="1" x14ac:dyDescent="0.2">
      <c r="A23" s="150" t="s">
        <v>86</v>
      </c>
      <c r="B23" s="149" t="s">
        <v>118</v>
      </c>
      <c r="C23" s="149"/>
      <c r="D23" s="149"/>
      <c r="E23" s="149"/>
      <c r="F23" s="149"/>
      <c r="G23" s="149"/>
      <c r="H23" s="149"/>
      <c r="I23" s="149"/>
      <c r="J23" s="149"/>
    </row>
    <row r="24" spans="1:10" ht="12.75" customHeight="1" x14ac:dyDescent="0.2">
      <c r="A24" s="150"/>
      <c r="B24" s="149"/>
      <c r="C24" s="149"/>
      <c r="D24" s="149"/>
      <c r="E24" s="149"/>
      <c r="F24" s="149"/>
      <c r="G24" s="149"/>
      <c r="H24" s="149"/>
      <c r="I24" s="149"/>
      <c r="J24" s="149"/>
    </row>
    <row r="25" spans="1:10" ht="11.1" customHeight="1" x14ac:dyDescent="0.2">
      <c r="A25" s="31"/>
      <c r="B25" s="28"/>
      <c r="C25" s="28"/>
      <c r="D25" s="28"/>
      <c r="E25" s="28"/>
      <c r="F25" s="28"/>
      <c r="G25" s="28"/>
      <c r="H25" s="28"/>
      <c r="I25" s="28"/>
      <c r="J25" s="28"/>
    </row>
    <row r="26" spans="1:10" ht="12.75" customHeight="1" x14ac:dyDescent="0.2">
      <c r="A26" s="126" t="s">
        <v>44</v>
      </c>
      <c r="B26" s="148" t="s">
        <v>135</v>
      </c>
      <c r="C26" s="148"/>
      <c r="D26" s="148"/>
      <c r="E26" s="148"/>
      <c r="F26" s="148"/>
      <c r="G26" s="148"/>
      <c r="H26" s="148"/>
      <c r="I26" s="148"/>
      <c r="J26" s="148"/>
    </row>
    <row r="27" spans="1:10" ht="11.1" customHeight="1" x14ac:dyDescent="0.2">
      <c r="A27" s="31"/>
      <c r="B27" s="28"/>
      <c r="C27" s="28"/>
      <c r="D27" s="28"/>
      <c r="E27" s="28"/>
      <c r="F27" s="28"/>
      <c r="G27" s="28"/>
      <c r="H27" s="28"/>
      <c r="I27" s="28"/>
      <c r="J27" s="28"/>
    </row>
    <row r="28" spans="1:10" ht="12.75" customHeight="1" x14ac:dyDescent="0.2">
      <c r="A28" s="142" t="s">
        <v>98</v>
      </c>
      <c r="B28" s="148" t="s">
        <v>160</v>
      </c>
      <c r="C28" s="148"/>
      <c r="D28" s="148"/>
      <c r="E28" s="148"/>
      <c r="F28" s="148"/>
      <c r="G28" s="148"/>
      <c r="H28" s="148"/>
      <c r="I28" s="148"/>
      <c r="J28" s="148"/>
    </row>
    <row r="29" spans="1:10" ht="52.5" customHeight="1" x14ac:dyDescent="0.2">
      <c r="A29" s="142"/>
      <c r="B29" s="148"/>
      <c r="C29" s="148"/>
      <c r="D29" s="148"/>
      <c r="E29" s="148"/>
      <c r="F29" s="148"/>
      <c r="G29" s="148"/>
      <c r="H29" s="148"/>
      <c r="I29" s="148"/>
      <c r="J29" s="148"/>
    </row>
    <row r="30" spans="1:10" ht="11.1" customHeight="1" x14ac:dyDescent="0.2">
      <c r="A30" s="31"/>
      <c r="B30" s="28"/>
      <c r="C30" s="28"/>
      <c r="D30" s="28"/>
      <c r="E30" s="28"/>
      <c r="F30" s="28"/>
      <c r="G30" s="28"/>
      <c r="H30" s="28"/>
      <c r="I30" s="28"/>
      <c r="J30" s="28"/>
    </row>
    <row r="31" spans="1:10" ht="12.75" customHeight="1" x14ac:dyDescent="0.2">
      <c r="A31" s="142" t="s">
        <v>130</v>
      </c>
      <c r="B31" s="148" t="s">
        <v>147</v>
      </c>
      <c r="C31" s="148"/>
      <c r="D31" s="148"/>
      <c r="E31" s="148"/>
      <c r="F31" s="148"/>
      <c r="G31" s="148"/>
      <c r="H31" s="148"/>
      <c r="I31" s="148"/>
      <c r="J31" s="148"/>
    </row>
    <row r="32" spans="1:10" ht="66.75" customHeight="1" x14ac:dyDescent="0.2">
      <c r="A32" s="142"/>
      <c r="B32" s="148"/>
      <c r="C32" s="148"/>
      <c r="D32" s="148"/>
      <c r="E32" s="148"/>
      <c r="F32" s="148"/>
      <c r="G32" s="148"/>
      <c r="H32" s="148"/>
      <c r="I32" s="148"/>
      <c r="J32" s="148"/>
    </row>
    <row r="33" spans="1:10" ht="11.1" customHeight="1" x14ac:dyDescent="0.2">
      <c r="A33" s="31"/>
      <c r="B33" s="28"/>
      <c r="C33" s="28"/>
      <c r="D33" s="28"/>
      <c r="E33" s="28"/>
      <c r="F33" s="28"/>
      <c r="G33" s="28"/>
      <c r="H33" s="28"/>
      <c r="I33" s="28"/>
      <c r="J33" s="28"/>
    </row>
    <row r="34" spans="1:10" ht="12.75" customHeight="1" x14ac:dyDescent="0.2">
      <c r="A34" s="142" t="s">
        <v>140</v>
      </c>
      <c r="B34" s="148" t="s">
        <v>90</v>
      </c>
      <c r="C34" s="148"/>
      <c r="D34" s="148"/>
      <c r="E34" s="148"/>
      <c r="F34" s="148"/>
      <c r="G34" s="148"/>
      <c r="H34" s="148"/>
      <c r="I34" s="148"/>
      <c r="J34" s="148"/>
    </row>
    <row r="35" spans="1:10" ht="12.75" customHeight="1" x14ac:dyDescent="0.2">
      <c r="A35" s="142"/>
      <c r="B35" s="148"/>
      <c r="C35" s="148"/>
      <c r="D35" s="148"/>
      <c r="E35" s="148"/>
      <c r="F35" s="148"/>
      <c r="G35" s="148"/>
      <c r="H35" s="148"/>
      <c r="I35" s="148"/>
      <c r="J35" s="148"/>
    </row>
    <row r="36" spans="1:10" ht="12.75" customHeight="1" x14ac:dyDescent="0.2">
      <c r="A36" s="142"/>
      <c r="B36" s="148"/>
      <c r="C36" s="148"/>
      <c r="D36" s="148"/>
      <c r="E36" s="148"/>
      <c r="F36" s="148"/>
      <c r="G36" s="148"/>
      <c r="H36" s="148"/>
      <c r="I36" s="148"/>
      <c r="J36" s="148"/>
    </row>
    <row r="37" spans="1:10" ht="12.75" customHeight="1" x14ac:dyDescent="0.2">
      <c r="A37" s="142"/>
      <c r="B37" s="148"/>
      <c r="C37" s="148"/>
      <c r="D37" s="148"/>
      <c r="E37" s="148"/>
      <c r="F37" s="148"/>
      <c r="G37" s="148"/>
      <c r="H37" s="148"/>
      <c r="I37" s="148"/>
      <c r="J37" s="148"/>
    </row>
    <row r="38" spans="1:10" ht="11.1" customHeight="1" x14ac:dyDescent="0.2">
      <c r="A38" s="31"/>
      <c r="B38" s="28"/>
      <c r="C38" s="28"/>
      <c r="D38" s="28"/>
      <c r="E38" s="28"/>
      <c r="F38" s="28"/>
      <c r="G38" s="28"/>
      <c r="H38" s="28"/>
      <c r="I38" s="28"/>
      <c r="J38" s="28"/>
    </row>
    <row r="39" spans="1:10" ht="12.75" customHeight="1" x14ac:dyDescent="0.2">
      <c r="A39" s="142" t="s">
        <v>141</v>
      </c>
      <c r="B39" s="148" t="s">
        <v>109</v>
      </c>
      <c r="C39" s="148"/>
      <c r="D39" s="148"/>
      <c r="E39" s="148"/>
      <c r="F39" s="148"/>
      <c r="G39" s="148"/>
      <c r="H39" s="148"/>
      <c r="I39" s="148"/>
      <c r="J39" s="148"/>
    </row>
    <row r="40" spans="1:10" ht="39" customHeight="1" x14ac:dyDescent="0.2">
      <c r="A40" s="142"/>
      <c r="B40" s="148"/>
      <c r="C40" s="148"/>
      <c r="D40" s="148"/>
      <c r="E40" s="148"/>
      <c r="F40" s="148"/>
      <c r="G40" s="148"/>
      <c r="H40" s="148"/>
      <c r="I40" s="148"/>
      <c r="J40" s="148"/>
    </row>
    <row r="41" spans="1:10" ht="11.1" customHeight="1" x14ac:dyDescent="0.2">
      <c r="A41" s="31"/>
      <c r="B41" s="28"/>
      <c r="C41" s="28"/>
      <c r="D41" s="28"/>
      <c r="E41" s="28"/>
      <c r="F41" s="28"/>
      <c r="G41" s="28"/>
      <c r="H41" s="28"/>
      <c r="I41" s="28"/>
      <c r="J41" s="28"/>
    </row>
    <row r="42" spans="1:10" ht="12.75" customHeight="1" x14ac:dyDescent="0.2">
      <c r="A42" s="142" t="s">
        <v>142</v>
      </c>
      <c r="B42" s="148" t="s">
        <v>148</v>
      </c>
      <c r="C42" s="148"/>
      <c r="D42" s="148"/>
      <c r="E42" s="148"/>
      <c r="F42" s="148"/>
      <c r="G42" s="148"/>
      <c r="H42" s="148"/>
      <c r="I42" s="148"/>
      <c r="J42" s="148"/>
    </row>
    <row r="43" spans="1:10" x14ac:dyDescent="0.2">
      <c r="A43" s="142"/>
      <c r="B43" s="148"/>
      <c r="C43" s="148"/>
      <c r="D43" s="148"/>
      <c r="E43" s="148"/>
      <c r="F43" s="148"/>
      <c r="G43" s="148"/>
      <c r="H43" s="148"/>
      <c r="I43" s="148"/>
      <c r="J43" s="148"/>
    </row>
    <row r="44" spans="1:10" x14ac:dyDescent="0.2">
      <c r="A44" s="142"/>
      <c r="B44" s="148"/>
      <c r="C44" s="148"/>
      <c r="D44" s="148"/>
      <c r="E44" s="148"/>
      <c r="F44" s="148"/>
      <c r="G44" s="148"/>
      <c r="H44" s="148"/>
      <c r="I44" s="148"/>
      <c r="J44" s="148"/>
    </row>
    <row r="45" spans="1:10" ht="3" customHeight="1" x14ac:dyDescent="0.2">
      <c r="A45" s="142"/>
      <c r="B45" s="148"/>
      <c r="C45" s="148"/>
      <c r="D45" s="148"/>
      <c r="E45" s="148"/>
      <c r="F45" s="148"/>
      <c r="G45" s="148"/>
      <c r="H45" s="148"/>
      <c r="I45" s="148"/>
      <c r="J45" s="148"/>
    </row>
    <row r="46" spans="1:10" ht="11.1" customHeight="1" x14ac:dyDescent="0.2">
      <c r="A46" s="34"/>
      <c r="B46" s="35"/>
      <c r="C46" s="35"/>
      <c r="D46" s="35"/>
      <c r="E46" s="35"/>
      <c r="F46" s="35"/>
      <c r="G46" s="35"/>
      <c r="H46" s="35"/>
      <c r="I46" s="35"/>
      <c r="J46" s="35"/>
    </row>
    <row r="47" spans="1:10" ht="28.5" customHeight="1" x14ac:dyDescent="0.2">
      <c r="A47" s="30" t="s">
        <v>143</v>
      </c>
      <c r="B47" s="141" t="s">
        <v>110</v>
      </c>
      <c r="C47" s="141"/>
      <c r="D47" s="141"/>
      <c r="E47" s="141"/>
      <c r="F47" s="141"/>
      <c r="G47" s="141"/>
      <c r="H47" s="141"/>
      <c r="I47" s="141"/>
      <c r="J47" s="141"/>
    </row>
  </sheetData>
  <sheetProtection algorithmName="SHA-512" hashValue="gbePKjDFpV4w+TE7ompKiX7jRmw7+nfkdqjvwRSwUGhFsAyY6nGCTXdqYRAVXfZ+dh8NTovtgf/FFtlp3x4PMg==" saltValue="PunS0FGgkOjnib0pSO/HPA==" spinCount="100000" sheet="1" objects="1" scenarios="1"/>
  <mergeCells count="29">
    <mergeCell ref="B39:J40"/>
    <mergeCell ref="B42:J45"/>
    <mergeCell ref="A39:A40"/>
    <mergeCell ref="A20:A21"/>
    <mergeCell ref="A28:A29"/>
    <mergeCell ref="A31:A32"/>
    <mergeCell ref="B23:J24"/>
    <mergeCell ref="A23:A24"/>
    <mergeCell ref="B47:J47"/>
    <mergeCell ref="A42:A45"/>
    <mergeCell ref="J3:J4"/>
    <mergeCell ref="E3:I3"/>
    <mergeCell ref="A16:D16"/>
    <mergeCell ref="B31:J32"/>
    <mergeCell ref="B34:J37"/>
    <mergeCell ref="A3:A4"/>
    <mergeCell ref="B3:B4"/>
    <mergeCell ref="C3:C4"/>
    <mergeCell ref="D3:D4"/>
    <mergeCell ref="B20:J21"/>
    <mergeCell ref="B26:J26"/>
    <mergeCell ref="B28:J29"/>
    <mergeCell ref="A34:A37"/>
    <mergeCell ref="J13:J14"/>
    <mergeCell ref="A13:A14"/>
    <mergeCell ref="B13:B14"/>
    <mergeCell ref="C13:C14"/>
    <mergeCell ref="D13:D14"/>
    <mergeCell ref="E13:I13"/>
  </mergeCells>
  <phoneticPr fontId="1" type="noConversion"/>
  <pageMargins left="0.74803149606299213" right="0.35433070866141736" top="0.59055118110236227" bottom="0.19685039370078741" header="0.31496062992125984" footer="0.31496062992125984"/>
  <pageSetup paperSize="9" scale="99" orientation="landscape" r:id="rId1"/>
  <headerFooter alignWithMargins="0">
    <oddHeader>&amp;CKOMUNALAC POŽEGA d.o.o. - PLAN INVESTICIJA I INVESTICIJSKOG ODRŽAVANJA ZA 2025. GODINU</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9"/>
  <sheetViews>
    <sheetView zoomScale="150" zoomScaleNormal="150" workbookViewId="0">
      <selection activeCell="H1" sqref="H1:P1048576"/>
    </sheetView>
  </sheetViews>
  <sheetFormatPr defaultRowHeight="12.75" x14ac:dyDescent="0.2"/>
  <cols>
    <col min="1" max="1" width="4.85546875" style="5" customWidth="1"/>
    <col min="2" max="2" width="29.7109375" style="5" customWidth="1"/>
    <col min="3" max="3" width="38.7109375" style="5" customWidth="1"/>
    <col min="4" max="4" width="11.7109375" style="19" customWidth="1"/>
    <col min="5" max="6" width="15.7109375" style="2" customWidth="1"/>
    <col min="7" max="7" width="18.7109375" style="2" customWidth="1"/>
    <col min="8" max="16384" width="9.140625" style="2"/>
  </cols>
  <sheetData>
    <row r="1" spans="1:7" s="16" customFormat="1" ht="20.100000000000001" customHeight="1" x14ac:dyDescent="0.2">
      <c r="A1" s="14" t="s">
        <v>8</v>
      </c>
      <c r="B1" s="15" t="s">
        <v>5</v>
      </c>
      <c r="C1" s="15"/>
      <c r="D1" s="18"/>
      <c r="E1" s="15"/>
      <c r="F1" s="15"/>
    </row>
    <row r="2" spans="1:7" s="3" customFormat="1" ht="13.5" customHeight="1" x14ac:dyDescent="0.2">
      <c r="A2" s="12"/>
      <c r="B2" s="13"/>
      <c r="C2" s="13"/>
      <c r="D2" s="19"/>
      <c r="E2" s="2"/>
      <c r="F2" s="2"/>
    </row>
    <row r="3" spans="1:7" s="3" customFormat="1" ht="24.95" customHeight="1" x14ac:dyDescent="0.2">
      <c r="A3" s="132" t="s">
        <v>14</v>
      </c>
      <c r="B3" s="134" t="s">
        <v>18</v>
      </c>
      <c r="C3" s="134" t="s">
        <v>20</v>
      </c>
      <c r="D3" s="151" t="s">
        <v>19</v>
      </c>
      <c r="E3" s="138" t="s">
        <v>22</v>
      </c>
      <c r="F3" s="140"/>
      <c r="G3" s="143" t="s">
        <v>89</v>
      </c>
    </row>
    <row r="4" spans="1:7" s="3" customFormat="1" ht="24.95" customHeight="1" x14ac:dyDescent="0.2">
      <c r="A4" s="133"/>
      <c r="B4" s="135"/>
      <c r="C4" s="135"/>
      <c r="D4" s="152"/>
      <c r="E4" s="46" t="s">
        <v>63</v>
      </c>
      <c r="F4" s="29" t="s">
        <v>73</v>
      </c>
      <c r="G4" s="144"/>
    </row>
    <row r="5" spans="1:7" s="3" customFormat="1" ht="69.75" customHeight="1" x14ac:dyDescent="0.2">
      <c r="A5" s="59" t="s">
        <v>7</v>
      </c>
      <c r="B5" s="60" t="s">
        <v>46</v>
      </c>
      <c r="C5" s="61" t="s">
        <v>133</v>
      </c>
      <c r="D5" s="62" t="s">
        <v>112</v>
      </c>
      <c r="E5" s="37">
        <f>1000+1000+1000+2000+600+200+400+200</f>
        <v>6400</v>
      </c>
      <c r="F5" s="52">
        <v>0</v>
      </c>
      <c r="G5" s="81">
        <f t="shared" ref="G5:G13" si="0">SUM(E5:F5)</f>
        <v>6400</v>
      </c>
    </row>
    <row r="6" spans="1:7" s="3" customFormat="1" ht="58.5" customHeight="1" x14ac:dyDescent="0.2">
      <c r="A6" s="59" t="s">
        <v>8</v>
      </c>
      <c r="B6" s="60" t="s">
        <v>47</v>
      </c>
      <c r="C6" s="61" t="s">
        <v>136</v>
      </c>
      <c r="D6" s="62" t="s">
        <v>112</v>
      </c>
      <c r="E6" s="37">
        <f>1000+1700+300+300</f>
        <v>3300</v>
      </c>
      <c r="F6" s="52">
        <v>0</v>
      </c>
      <c r="G6" s="81">
        <f t="shared" si="0"/>
        <v>3300</v>
      </c>
    </row>
    <row r="7" spans="1:7" s="3" customFormat="1" ht="51.75" customHeight="1" x14ac:dyDescent="0.2">
      <c r="A7" s="59" t="s">
        <v>0</v>
      </c>
      <c r="B7" s="60" t="s">
        <v>48</v>
      </c>
      <c r="C7" s="61" t="s">
        <v>81</v>
      </c>
      <c r="D7" s="62" t="s">
        <v>112</v>
      </c>
      <c r="E7" s="40">
        <f>1200+400+100+400+100</f>
        <v>2200</v>
      </c>
      <c r="F7" s="52">
        <v>0</v>
      </c>
      <c r="G7" s="81">
        <f t="shared" si="0"/>
        <v>2200</v>
      </c>
    </row>
    <row r="8" spans="1:7" s="3" customFormat="1" ht="62.25" customHeight="1" x14ac:dyDescent="0.2">
      <c r="A8" s="59" t="s">
        <v>1</v>
      </c>
      <c r="B8" s="60" t="s">
        <v>49</v>
      </c>
      <c r="C8" s="61" t="s">
        <v>111</v>
      </c>
      <c r="D8" s="62" t="s">
        <v>112</v>
      </c>
      <c r="E8" s="40">
        <f>3500+1500+2100+1000+5000+(7*200+500+300+1000+1400)+7900+900+800+2000</f>
        <v>29300</v>
      </c>
      <c r="F8" s="111">
        <v>220000</v>
      </c>
      <c r="G8" s="81">
        <f t="shared" si="0"/>
        <v>249300</v>
      </c>
    </row>
    <row r="9" spans="1:7" s="3" customFormat="1" ht="45" customHeight="1" x14ac:dyDescent="0.2">
      <c r="A9" s="59" t="s">
        <v>2</v>
      </c>
      <c r="B9" s="60" t="s">
        <v>50</v>
      </c>
      <c r="C9" s="61" t="s">
        <v>85</v>
      </c>
      <c r="D9" s="62" t="s">
        <v>112</v>
      </c>
      <c r="E9" s="40">
        <f>1000+220+150</f>
        <v>1370</v>
      </c>
      <c r="F9" s="53">
        <v>0</v>
      </c>
      <c r="G9" s="81">
        <f t="shared" si="0"/>
        <v>1370</v>
      </c>
    </row>
    <row r="10" spans="1:7" s="3" customFormat="1" ht="45" customHeight="1" x14ac:dyDescent="0.2">
      <c r="A10" s="59" t="s">
        <v>3</v>
      </c>
      <c r="B10" s="60" t="s">
        <v>51</v>
      </c>
      <c r="C10" s="61" t="s">
        <v>82</v>
      </c>
      <c r="D10" s="62" t="s">
        <v>112</v>
      </c>
      <c r="E10" s="40">
        <f>1000+400+400+100+70</f>
        <v>1970</v>
      </c>
      <c r="F10" s="53">
        <v>0</v>
      </c>
      <c r="G10" s="81">
        <f t="shared" si="0"/>
        <v>1970</v>
      </c>
    </row>
    <row r="11" spans="1:7" s="3" customFormat="1" ht="45" customHeight="1" x14ac:dyDescent="0.2">
      <c r="A11" s="59" t="s">
        <v>12</v>
      </c>
      <c r="B11" s="60" t="s">
        <v>52</v>
      </c>
      <c r="C11" s="61" t="s">
        <v>83</v>
      </c>
      <c r="D11" s="62" t="s">
        <v>112</v>
      </c>
      <c r="E11" s="93">
        <f>1000</f>
        <v>1000</v>
      </c>
      <c r="F11" s="80">
        <v>0</v>
      </c>
      <c r="G11" s="82">
        <f t="shared" si="0"/>
        <v>1000</v>
      </c>
    </row>
    <row r="12" spans="1:7" s="3" customFormat="1" ht="45" customHeight="1" x14ac:dyDescent="0.2">
      <c r="A12" s="59" t="s">
        <v>16</v>
      </c>
      <c r="B12" s="60" t="s">
        <v>53</v>
      </c>
      <c r="C12" s="61" t="s">
        <v>83</v>
      </c>
      <c r="D12" s="62" t="s">
        <v>112</v>
      </c>
      <c r="E12" s="47">
        <f>500</f>
        <v>500</v>
      </c>
      <c r="F12" s="55">
        <v>0</v>
      </c>
      <c r="G12" s="83">
        <f t="shared" si="0"/>
        <v>500</v>
      </c>
    </row>
    <row r="13" spans="1:7" s="3" customFormat="1" ht="45" customHeight="1" x14ac:dyDescent="0.2">
      <c r="A13" s="114" t="s">
        <v>15</v>
      </c>
      <c r="B13" s="108" t="s">
        <v>54</v>
      </c>
      <c r="C13" s="109" t="s">
        <v>83</v>
      </c>
      <c r="D13" s="110" t="s">
        <v>112</v>
      </c>
      <c r="E13" s="93">
        <f>500</f>
        <v>500</v>
      </c>
      <c r="F13" s="80">
        <v>0</v>
      </c>
      <c r="G13" s="82">
        <f t="shared" si="0"/>
        <v>500</v>
      </c>
    </row>
    <row r="14" spans="1:7" s="3" customFormat="1" ht="24.95" customHeight="1" x14ac:dyDescent="0.2">
      <c r="A14" s="132" t="s">
        <v>14</v>
      </c>
      <c r="B14" s="134" t="s">
        <v>18</v>
      </c>
      <c r="C14" s="134" t="s">
        <v>20</v>
      </c>
      <c r="D14" s="151" t="s">
        <v>19</v>
      </c>
      <c r="E14" s="138" t="s">
        <v>22</v>
      </c>
      <c r="F14" s="140"/>
      <c r="G14" s="143" t="s">
        <v>89</v>
      </c>
    </row>
    <row r="15" spans="1:7" s="3" customFormat="1" ht="24.95" customHeight="1" x14ac:dyDescent="0.2">
      <c r="A15" s="133"/>
      <c r="B15" s="135"/>
      <c r="C15" s="135"/>
      <c r="D15" s="152"/>
      <c r="E15" s="46" t="s">
        <v>63</v>
      </c>
      <c r="F15" s="29" t="s">
        <v>73</v>
      </c>
      <c r="G15" s="144"/>
    </row>
    <row r="16" spans="1:7" s="3" customFormat="1" ht="57" customHeight="1" x14ac:dyDescent="0.2">
      <c r="A16" s="112" t="s">
        <v>119</v>
      </c>
      <c r="B16" s="108" t="s">
        <v>145</v>
      </c>
      <c r="C16" s="109" t="s">
        <v>158</v>
      </c>
      <c r="D16" s="110" t="s">
        <v>106</v>
      </c>
      <c r="E16" s="84">
        <f>6500+1600</f>
        <v>8100</v>
      </c>
      <c r="F16" s="106">
        <v>0</v>
      </c>
      <c r="G16" s="123">
        <f>SUM(E16:F16)</f>
        <v>8100</v>
      </c>
    </row>
    <row r="17" spans="1:7" s="3" customFormat="1" ht="24.95" customHeight="1" x14ac:dyDescent="0.2">
      <c r="A17" s="145" t="s">
        <v>75</v>
      </c>
      <c r="B17" s="146"/>
      <c r="C17" s="146"/>
      <c r="D17" s="147"/>
      <c r="E17" s="87">
        <f>E5+E6+E7+E8+E9+E10+E11+E12+E13+E16</f>
        <v>54640</v>
      </c>
      <c r="F17" s="92">
        <f>SUM(F5:F16)</f>
        <v>220000</v>
      </c>
      <c r="G17" s="94">
        <f>SUM(G5:G16)</f>
        <v>274640</v>
      </c>
    </row>
    <row r="18" spans="1:7" ht="7.5" customHeight="1" x14ac:dyDescent="0.2">
      <c r="F18" s="102"/>
    </row>
    <row r="19" spans="1:7" ht="12.75" customHeight="1" x14ac:dyDescent="0.2">
      <c r="A19" s="23" t="s">
        <v>33</v>
      </c>
    </row>
    <row r="20" spans="1:7" ht="6.75" customHeight="1" x14ac:dyDescent="0.2">
      <c r="A20" s="24"/>
    </row>
    <row r="21" spans="1:7" ht="12.75" customHeight="1" x14ac:dyDescent="0.2">
      <c r="A21" s="31" t="s">
        <v>28</v>
      </c>
      <c r="B21" s="148" t="s">
        <v>151</v>
      </c>
      <c r="C21" s="148"/>
      <c r="D21" s="148"/>
      <c r="E21" s="148"/>
      <c r="F21" s="148"/>
      <c r="G21" s="148"/>
    </row>
    <row r="22" spans="1:7" ht="12.75" customHeight="1" x14ac:dyDescent="0.2">
      <c r="A22" s="31"/>
      <c r="B22" s="148"/>
      <c r="C22" s="148"/>
      <c r="D22" s="148"/>
      <c r="E22" s="148"/>
      <c r="F22" s="148"/>
      <c r="G22" s="148"/>
    </row>
    <row r="23" spans="1:7" ht="12.75" customHeight="1" x14ac:dyDescent="0.2">
      <c r="A23" s="31"/>
      <c r="B23" s="148"/>
      <c r="C23" s="148"/>
      <c r="D23" s="148"/>
      <c r="E23" s="148"/>
      <c r="F23" s="148"/>
      <c r="G23" s="148"/>
    </row>
    <row r="24" spans="1:7" x14ac:dyDescent="0.2">
      <c r="A24" s="31"/>
      <c r="B24" s="148"/>
      <c r="C24" s="148"/>
      <c r="D24" s="148"/>
      <c r="E24" s="148"/>
      <c r="F24" s="148"/>
      <c r="G24" s="148"/>
    </row>
    <row r="25" spans="1:7" ht="13.5" customHeight="1" x14ac:dyDescent="0.2">
      <c r="A25" s="31"/>
      <c r="B25" s="148"/>
      <c r="C25" s="148"/>
      <c r="D25" s="148"/>
      <c r="E25" s="148"/>
      <c r="F25" s="148"/>
      <c r="G25" s="148"/>
    </row>
    <row r="26" spans="1:7" ht="7.5" customHeight="1" x14ac:dyDescent="0.2">
      <c r="A26" s="31"/>
      <c r="B26" s="28"/>
      <c r="C26" s="28"/>
      <c r="D26" s="28"/>
      <c r="E26" s="28"/>
      <c r="F26" s="28"/>
      <c r="G26" s="28"/>
    </row>
    <row r="27" spans="1:7" ht="12.75" customHeight="1" x14ac:dyDescent="0.2">
      <c r="A27" s="31" t="s">
        <v>29</v>
      </c>
      <c r="B27" s="148" t="s">
        <v>138</v>
      </c>
      <c r="C27" s="148"/>
      <c r="D27" s="148"/>
      <c r="E27" s="148"/>
      <c r="F27" s="148"/>
      <c r="G27" s="148"/>
    </row>
    <row r="28" spans="1:7" x14ac:dyDescent="0.2">
      <c r="A28" s="31"/>
      <c r="B28" s="148"/>
      <c r="C28" s="148"/>
      <c r="D28" s="148"/>
      <c r="E28" s="148"/>
      <c r="F28" s="148"/>
      <c r="G28" s="148"/>
    </row>
    <row r="29" spans="1:7" x14ac:dyDescent="0.2">
      <c r="A29" s="31"/>
      <c r="B29" s="148"/>
      <c r="C29" s="148"/>
      <c r="D29" s="148"/>
      <c r="E29" s="148"/>
      <c r="F29" s="148"/>
      <c r="G29" s="148"/>
    </row>
    <row r="30" spans="1:7" x14ac:dyDescent="0.2">
      <c r="A30" s="31"/>
      <c r="B30" s="148"/>
      <c r="C30" s="148"/>
      <c r="D30" s="148"/>
      <c r="E30" s="148"/>
      <c r="F30" s="148"/>
      <c r="G30" s="148"/>
    </row>
    <row r="31" spans="1:7" ht="7.5" customHeight="1" x14ac:dyDescent="0.2">
      <c r="A31" s="31"/>
      <c r="B31" s="28"/>
      <c r="C31" s="28"/>
      <c r="D31" s="28"/>
      <c r="E31" s="28"/>
      <c r="F31" s="28"/>
      <c r="G31" s="28"/>
    </row>
    <row r="32" spans="1:7" ht="12.75" customHeight="1" x14ac:dyDescent="0.2">
      <c r="A32" s="31" t="s">
        <v>30</v>
      </c>
      <c r="B32" s="154" t="s">
        <v>149</v>
      </c>
      <c r="C32" s="154"/>
      <c r="D32" s="154"/>
      <c r="E32" s="154"/>
      <c r="F32" s="154"/>
      <c r="G32" s="154"/>
    </row>
    <row r="33" spans="1:7" x14ac:dyDescent="0.2">
      <c r="A33" s="31"/>
      <c r="B33" s="154"/>
      <c r="C33" s="154"/>
      <c r="D33" s="154"/>
      <c r="E33" s="154"/>
      <c r="F33" s="154"/>
      <c r="G33" s="154"/>
    </row>
    <row r="34" spans="1:7" x14ac:dyDescent="0.2">
      <c r="A34" s="31"/>
      <c r="B34" s="154"/>
      <c r="C34" s="154"/>
      <c r="D34" s="154"/>
      <c r="E34" s="154"/>
      <c r="F34" s="154"/>
      <c r="G34" s="154"/>
    </row>
    <row r="35" spans="1:7" ht="27.75" customHeight="1" x14ac:dyDescent="0.2">
      <c r="A35" s="31"/>
      <c r="B35" s="154"/>
      <c r="C35" s="154"/>
      <c r="D35" s="154"/>
      <c r="E35" s="154"/>
      <c r="F35" s="154"/>
      <c r="G35" s="154"/>
    </row>
    <row r="36" spans="1:7" ht="7.5" customHeight="1" x14ac:dyDescent="0.2">
      <c r="A36" s="31"/>
      <c r="B36" s="32"/>
      <c r="C36" s="32"/>
      <c r="D36" s="32"/>
      <c r="E36" s="32"/>
      <c r="F36" s="32"/>
      <c r="G36" s="32"/>
    </row>
    <row r="37" spans="1:7" ht="12.75" customHeight="1" x14ac:dyDescent="0.2">
      <c r="A37" s="31" t="s">
        <v>31</v>
      </c>
      <c r="B37" s="148" t="s">
        <v>150</v>
      </c>
      <c r="C37" s="148"/>
      <c r="D37" s="148"/>
      <c r="E37" s="148"/>
      <c r="F37" s="148"/>
      <c r="G37" s="148"/>
    </row>
    <row r="38" spans="1:7" x14ac:dyDescent="0.2">
      <c r="A38" s="31"/>
      <c r="B38" s="148"/>
      <c r="C38" s="148"/>
      <c r="D38" s="148"/>
      <c r="E38" s="148"/>
      <c r="F38" s="148"/>
      <c r="G38" s="148"/>
    </row>
    <row r="39" spans="1:7" x14ac:dyDescent="0.2">
      <c r="A39" s="31"/>
      <c r="B39" s="148"/>
      <c r="C39" s="148"/>
      <c r="D39" s="148"/>
      <c r="E39" s="148"/>
      <c r="F39" s="148"/>
      <c r="G39" s="148"/>
    </row>
    <row r="40" spans="1:7" x14ac:dyDescent="0.2">
      <c r="A40" s="31"/>
      <c r="B40" s="148"/>
      <c r="C40" s="148"/>
      <c r="D40" s="148"/>
      <c r="E40" s="148"/>
      <c r="F40" s="148"/>
      <c r="G40" s="148"/>
    </row>
    <row r="41" spans="1:7" x14ac:dyDescent="0.2">
      <c r="A41" s="31"/>
      <c r="B41" s="148"/>
      <c r="C41" s="148"/>
      <c r="D41" s="148"/>
      <c r="E41" s="148"/>
      <c r="F41" s="148"/>
      <c r="G41" s="148"/>
    </row>
    <row r="42" spans="1:7" x14ac:dyDescent="0.2">
      <c r="A42" s="31"/>
      <c r="B42" s="148"/>
      <c r="C42" s="148"/>
      <c r="D42" s="148"/>
      <c r="E42" s="148"/>
      <c r="F42" s="148"/>
      <c r="G42" s="148"/>
    </row>
    <row r="43" spans="1:7" ht="6.75" customHeight="1" x14ac:dyDescent="0.2">
      <c r="A43" s="30"/>
      <c r="B43" s="28"/>
      <c r="C43" s="28"/>
      <c r="D43" s="28"/>
      <c r="E43" s="28"/>
      <c r="F43" s="28"/>
      <c r="G43" s="28"/>
    </row>
    <row r="44" spans="1:7" ht="12.75" customHeight="1" x14ac:dyDescent="0.2">
      <c r="A44" s="31" t="s">
        <v>34</v>
      </c>
      <c r="B44" s="154" t="s">
        <v>137</v>
      </c>
      <c r="C44" s="154"/>
      <c r="D44" s="154"/>
      <c r="E44" s="154"/>
      <c r="F44" s="154"/>
      <c r="G44" s="154"/>
    </row>
    <row r="45" spans="1:7" x14ac:dyDescent="0.2">
      <c r="A45" s="31"/>
      <c r="B45" s="154"/>
      <c r="C45" s="154"/>
      <c r="D45" s="154"/>
      <c r="E45" s="154"/>
      <c r="F45" s="154"/>
      <c r="G45" s="154"/>
    </row>
    <row r="46" spans="1:7" x14ac:dyDescent="0.2">
      <c r="A46" s="31"/>
      <c r="B46" s="154"/>
      <c r="C46" s="154"/>
      <c r="D46" s="154"/>
      <c r="E46" s="154"/>
      <c r="F46" s="154"/>
      <c r="G46" s="154"/>
    </row>
    <row r="47" spans="1:7" ht="27.75" customHeight="1" x14ac:dyDescent="0.2">
      <c r="A47" s="31"/>
      <c r="B47" s="154"/>
      <c r="C47" s="154"/>
      <c r="D47" s="154"/>
      <c r="E47" s="154"/>
      <c r="F47" s="154"/>
      <c r="G47" s="154"/>
    </row>
    <row r="48" spans="1:7" ht="6.75" customHeight="1" x14ac:dyDescent="0.2"/>
    <row r="49" spans="1:7" ht="36" customHeight="1" x14ac:dyDescent="0.2">
      <c r="A49" s="30" t="s">
        <v>146</v>
      </c>
      <c r="B49" s="153" t="s">
        <v>159</v>
      </c>
      <c r="C49" s="153"/>
      <c r="D49" s="153"/>
      <c r="E49" s="153"/>
      <c r="F49" s="153"/>
      <c r="G49" s="153"/>
    </row>
  </sheetData>
  <sheetProtection algorithmName="SHA-512" hashValue="bmPyVwq+tnnsH4LEHvXx3EWUxfcOgsqJP2Bjy7MDYh40ilR/Q9X8bZYMYORJnvUdHYuIAgs2oIO95aCLUKyMJw==" saltValue="3X2M0GyTNm1oF/XLnnnctg==" spinCount="100000" sheet="1" objects="1" scenarios="1"/>
  <mergeCells count="19">
    <mergeCell ref="B49:G49"/>
    <mergeCell ref="A14:A15"/>
    <mergeCell ref="B14:B15"/>
    <mergeCell ref="C14:C15"/>
    <mergeCell ref="D14:D15"/>
    <mergeCell ref="E14:F14"/>
    <mergeCell ref="G14:G15"/>
    <mergeCell ref="A17:D17"/>
    <mergeCell ref="B44:G47"/>
    <mergeCell ref="B37:G42"/>
    <mergeCell ref="B21:G25"/>
    <mergeCell ref="B27:G30"/>
    <mergeCell ref="B32:G35"/>
    <mergeCell ref="G3:G4"/>
    <mergeCell ref="A3:A4"/>
    <mergeCell ref="B3:B4"/>
    <mergeCell ref="C3:C4"/>
    <mergeCell ref="D3:D4"/>
    <mergeCell ref="E3:F3"/>
  </mergeCells>
  <phoneticPr fontId="1" type="noConversion"/>
  <pageMargins left="0.74803149606299213" right="0.31496062992125984" top="0.59055118110236227" bottom="0" header="0.31496062992125984" footer="0.31496062992125984"/>
  <pageSetup paperSize="9" orientation="landscape" r:id="rId1"/>
  <headerFooter alignWithMargins="0">
    <oddHeader>&amp;CKOMUNALAC POŽEGA d.o.o. - PLAN INVESTICIJA I INVESTICIJSKOG ODRŽAVANJA ZA 2025. GODINU</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1"/>
  <sheetViews>
    <sheetView zoomScale="150" zoomScaleNormal="150" workbookViewId="0">
      <selection activeCell="H1" sqref="H1:K1048576"/>
    </sheetView>
  </sheetViews>
  <sheetFormatPr defaultRowHeight="12.75" x14ac:dyDescent="0.2"/>
  <cols>
    <col min="1" max="1" width="4.7109375" style="5" customWidth="1"/>
    <col min="2" max="2" width="30.7109375" style="5" customWidth="1"/>
    <col min="3" max="3" width="35.7109375" style="5" customWidth="1"/>
    <col min="4" max="4" width="13.7109375" style="19" customWidth="1"/>
    <col min="5" max="7" width="15.7109375" style="2" customWidth="1"/>
    <col min="8" max="16384" width="9.140625" style="2"/>
  </cols>
  <sheetData>
    <row r="1" spans="1:7" s="16" customFormat="1" ht="20.100000000000001" customHeight="1" x14ac:dyDescent="0.2">
      <c r="A1" s="14" t="s">
        <v>0</v>
      </c>
      <c r="B1" s="15" t="s">
        <v>6</v>
      </c>
      <c r="C1" s="15"/>
      <c r="D1" s="18"/>
      <c r="F1" s="15"/>
    </row>
    <row r="2" spans="1:7" s="3" customFormat="1" ht="9.9499999999999993" customHeight="1" x14ac:dyDescent="0.2">
      <c r="A2" s="12"/>
      <c r="B2" s="13"/>
      <c r="C2" s="13"/>
      <c r="D2" s="19"/>
      <c r="E2" s="2"/>
      <c r="F2" s="2"/>
    </row>
    <row r="3" spans="1:7" s="3" customFormat="1" ht="24.95" customHeight="1" x14ac:dyDescent="0.2">
      <c r="A3" s="157" t="s">
        <v>14</v>
      </c>
      <c r="B3" s="134" t="s">
        <v>18</v>
      </c>
      <c r="C3" s="134" t="s">
        <v>20</v>
      </c>
      <c r="D3" s="151" t="s">
        <v>19</v>
      </c>
      <c r="E3" s="138" t="s">
        <v>13</v>
      </c>
      <c r="F3" s="140"/>
      <c r="G3" s="143" t="s">
        <v>89</v>
      </c>
    </row>
    <row r="4" spans="1:7" s="3" customFormat="1" ht="24.95" customHeight="1" x14ac:dyDescent="0.2">
      <c r="A4" s="158"/>
      <c r="B4" s="135"/>
      <c r="C4" s="135"/>
      <c r="D4" s="152"/>
      <c r="E4" s="17" t="s">
        <v>73</v>
      </c>
      <c r="F4" s="22" t="s">
        <v>72</v>
      </c>
      <c r="G4" s="144"/>
    </row>
    <row r="5" spans="1:7" s="3" customFormat="1" ht="65.099999999999994" customHeight="1" x14ac:dyDescent="0.2">
      <c r="A5" s="63" t="s">
        <v>7</v>
      </c>
      <c r="B5" s="66" t="s">
        <v>123</v>
      </c>
      <c r="C5" s="61" t="s">
        <v>117</v>
      </c>
      <c r="D5" s="62" t="s">
        <v>113</v>
      </c>
      <c r="E5" s="49">
        <f>600+900+1500</f>
        <v>3000</v>
      </c>
      <c r="F5" s="39">
        <v>0</v>
      </c>
      <c r="G5" s="95">
        <f t="shared" ref="G5" si="0">SUM(E5:F5)</f>
        <v>3000</v>
      </c>
    </row>
    <row r="6" spans="1:7" s="3" customFormat="1" ht="24.95" customHeight="1" x14ac:dyDescent="0.2">
      <c r="A6" s="145" t="s">
        <v>76</v>
      </c>
      <c r="B6" s="146"/>
      <c r="C6" s="146"/>
      <c r="D6" s="147"/>
      <c r="E6" s="88">
        <f>E5</f>
        <v>3000</v>
      </c>
      <c r="F6" s="96">
        <f>F5</f>
        <v>0</v>
      </c>
      <c r="G6" s="94">
        <f>SUM(E6:F6)</f>
        <v>3000</v>
      </c>
    </row>
    <row r="7" spans="1:7" s="3" customFormat="1" ht="12.75" customHeight="1" x14ac:dyDescent="0.2">
      <c r="A7" s="6"/>
      <c r="B7" s="6"/>
      <c r="C7" s="6"/>
      <c r="D7" s="20"/>
      <c r="E7" s="6"/>
      <c r="F7" s="6"/>
    </row>
    <row r="8" spans="1:7" s="3" customFormat="1" ht="12.75" customHeight="1" x14ac:dyDescent="0.2">
      <c r="A8" s="8" t="s">
        <v>33</v>
      </c>
      <c r="B8" s="8"/>
      <c r="C8" s="8"/>
      <c r="D8" s="21"/>
      <c r="E8" s="8"/>
      <c r="F8" s="8"/>
    </row>
    <row r="9" spans="1:7" s="3" customFormat="1" ht="12.75" customHeight="1" x14ac:dyDescent="0.2">
      <c r="A9" s="8"/>
      <c r="B9" s="8"/>
      <c r="C9" s="8"/>
      <c r="D9" s="21"/>
      <c r="E9" s="8"/>
      <c r="F9" s="8"/>
    </row>
    <row r="10" spans="1:7" s="3" customFormat="1" ht="12.75" customHeight="1" x14ac:dyDescent="0.2">
      <c r="A10" s="156" t="s">
        <v>45</v>
      </c>
      <c r="B10" s="155" t="s">
        <v>124</v>
      </c>
      <c r="C10" s="155"/>
      <c r="D10" s="155"/>
      <c r="E10" s="155"/>
      <c r="F10" s="155"/>
      <c r="G10" s="155"/>
    </row>
    <row r="11" spans="1:7" s="3" customFormat="1" ht="12.75" customHeight="1" x14ac:dyDescent="0.2">
      <c r="A11" s="156"/>
      <c r="B11" s="155"/>
      <c r="C11" s="155"/>
      <c r="D11" s="155"/>
      <c r="E11" s="155"/>
      <c r="F11" s="155"/>
      <c r="G11" s="155"/>
    </row>
    <row r="12" spans="1:7" s="3" customFormat="1" ht="16.5" customHeight="1" x14ac:dyDescent="0.2">
      <c r="A12" s="156"/>
      <c r="B12" s="155"/>
      <c r="C12" s="155"/>
      <c r="D12" s="155"/>
      <c r="E12" s="155"/>
      <c r="F12" s="155"/>
      <c r="G12" s="155"/>
    </row>
    <row r="13" spans="1:7" s="3" customFormat="1" ht="12.75" customHeight="1" x14ac:dyDescent="0.2">
      <c r="A13" s="48"/>
      <c r="B13" s="33"/>
      <c r="C13" s="33"/>
      <c r="D13" s="33"/>
      <c r="E13" s="33"/>
      <c r="F13" s="33"/>
      <c r="G13" s="33"/>
    </row>
    <row r="14" spans="1:7" ht="12.75" customHeight="1" x14ac:dyDescent="0.2">
      <c r="A14" s="34"/>
      <c r="B14" s="34"/>
      <c r="C14" s="34"/>
      <c r="D14" s="4"/>
    </row>
    <row r="15" spans="1:7" ht="12.75" customHeight="1" x14ac:dyDescent="0.2">
      <c r="A15" s="34"/>
      <c r="B15" s="34"/>
      <c r="C15" s="34"/>
      <c r="D15" s="4"/>
    </row>
    <row r="16" spans="1:7" ht="12.75" customHeight="1" x14ac:dyDescent="0.2">
      <c r="A16" s="34"/>
      <c r="B16" s="34"/>
      <c r="C16" s="34"/>
      <c r="D16" s="4"/>
    </row>
    <row r="17" spans="1:4" ht="12.75" customHeight="1" x14ac:dyDescent="0.2">
      <c r="A17" s="34"/>
      <c r="B17" s="34"/>
      <c r="C17" s="34"/>
      <c r="D17" s="4"/>
    </row>
    <row r="18" spans="1:4" ht="12.75" customHeight="1" x14ac:dyDescent="0.2">
      <c r="A18" s="34"/>
      <c r="B18" s="34"/>
      <c r="C18" s="34"/>
      <c r="D18" s="4"/>
    </row>
    <row r="19" spans="1:4" x14ac:dyDescent="0.2">
      <c r="A19" s="34"/>
      <c r="B19" s="34"/>
      <c r="C19" s="34"/>
      <c r="D19" s="4"/>
    </row>
    <row r="20" spans="1:4" x14ac:dyDescent="0.2">
      <c r="A20" s="34"/>
      <c r="B20" s="34"/>
      <c r="C20" s="34"/>
      <c r="D20" s="4"/>
    </row>
    <row r="21" spans="1:4" x14ac:dyDescent="0.2">
      <c r="A21" s="34"/>
      <c r="B21" s="34"/>
      <c r="C21" s="34"/>
      <c r="D21" s="4"/>
    </row>
    <row r="22" spans="1:4" x14ac:dyDescent="0.2">
      <c r="A22" s="34"/>
      <c r="B22" s="34"/>
      <c r="C22" s="34"/>
      <c r="D22" s="4"/>
    </row>
    <row r="23" spans="1:4" x14ac:dyDescent="0.2">
      <c r="A23" s="34"/>
      <c r="B23" s="34"/>
      <c r="C23" s="34"/>
      <c r="D23" s="4"/>
    </row>
    <row r="24" spans="1:4" x14ac:dyDescent="0.2">
      <c r="A24" s="34"/>
      <c r="B24" s="34"/>
      <c r="C24" s="34"/>
      <c r="D24" s="4"/>
    </row>
    <row r="25" spans="1:4" x14ac:dyDescent="0.2">
      <c r="A25" s="34"/>
      <c r="B25" s="34"/>
      <c r="C25" s="34"/>
      <c r="D25" s="4"/>
    </row>
    <row r="26" spans="1:4" x14ac:dyDescent="0.2">
      <c r="A26" s="34"/>
      <c r="B26" s="34"/>
      <c r="C26" s="34"/>
      <c r="D26" s="4"/>
    </row>
    <row r="27" spans="1:4" x14ac:dyDescent="0.2">
      <c r="A27" s="34"/>
      <c r="B27" s="34"/>
      <c r="C27" s="34"/>
      <c r="D27" s="4"/>
    </row>
    <row r="28" spans="1:4" x14ac:dyDescent="0.2">
      <c r="A28" s="34"/>
      <c r="B28" s="34"/>
      <c r="C28" s="34"/>
      <c r="D28" s="4"/>
    </row>
    <row r="29" spans="1:4" x14ac:dyDescent="0.2">
      <c r="A29" s="34"/>
      <c r="B29" s="34"/>
      <c r="C29" s="34"/>
      <c r="D29" s="4"/>
    </row>
    <row r="30" spans="1:4" x14ac:dyDescent="0.2">
      <c r="A30" s="34"/>
      <c r="B30" s="34"/>
      <c r="C30" s="34"/>
      <c r="D30" s="4"/>
    </row>
    <row r="31" spans="1:4" x14ac:dyDescent="0.2">
      <c r="A31" s="34"/>
      <c r="B31" s="34"/>
      <c r="C31" s="34"/>
      <c r="D31" s="4"/>
    </row>
  </sheetData>
  <sheetProtection algorithmName="SHA-512" hashValue="E5S4jSO3fRGBk0EKy9p4ulAHXvUfECrt8pvC+kqInbUleGtcwFh4BbQQfoVF4grxKPerEk6fAA7bFBwYdHOJCQ==" saltValue="9oWmwVW2Ut3QbppxNeJ4Dg==" spinCount="100000" sheet="1" objects="1" scenarios="1"/>
  <mergeCells count="9">
    <mergeCell ref="B10:G12"/>
    <mergeCell ref="A10:A12"/>
    <mergeCell ref="A6:D6"/>
    <mergeCell ref="A3:A4"/>
    <mergeCell ref="B3:B4"/>
    <mergeCell ref="C3:C4"/>
    <mergeCell ref="D3:D4"/>
    <mergeCell ref="G3:G4"/>
    <mergeCell ref="E3:F3"/>
  </mergeCells>
  <phoneticPr fontId="1" type="noConversion"/>
  <pageMargins left="0.74803149606299213" right="0.35433070866141736" top="0.59055118110236227" bottom="0.19685039370078741" header="0.31496062992125984" footer="0.31496062992125984"/>
  <pageSetup paperSize="9" orientation="landscape" r:id="rId1"/>
  <headerFooter alignWithMargins="0">
    <oddHeader>&amp;CKOMUNALAC POŽEGA d.o.o. - PLAN INVESTICIJA I INVESTICIJSKOG ODRŽAVANJA ZA 2025. GODINU</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5"/>
  <sheetViews>
    <sheetView zoomScale="150" zoomScaleNormal="150" workbookViewId="0">
      <selection activeCell="C27" sqref="C27"/>
    </sheetView>
  </sheetViews>
  <sheetFormatPr defaultRowHeight="12.75" x14ac:dyDescent="0.2"/>
  <cols>
    <col min="1" max="1" width="4.7109375" style="5" customWidth="1"/>
    <col min="2" max="2" width="30.5703125" style="5" customWidth="1"/>
    <col min="3" max="3" width="36.7109375" style="5" customWidth="1"/>
    <col min="4" max="4" width="13.7109375" style="4" customWidth="1"/>
    <col min="5" max="7" width="15.7109375" style="2" customWidth="1"/>
    <col min="8" max="16384" width="9.140625" style="2"/>
  </cols>
  <sheetData>
    <row r="1" spans="1:7" s="16" customFormat="1" ht="20.100000000000001" customHeight="1" x14ac:dyDescent="0.2">
      <c r="A1" s="14" t="s">
        <v>1</v>
      </c>
      <c r="B1" s="15" t="s">
        <v>10</v>
      </c>
      <c r="C1" s="15"/>
      <c r="D1" s="15"/>
      <c r="F1" s="15"/>
    </row>
    <row r="2" spans="1:7" s="3" customFormat="1" ht="9.9499999999999993" customHeight="1" x14ac:dyDescent="0.2">
      <c r="A2" s="12"/>
      <c r="B2" s="13"/>
      <c r="C2" s="13"/>
      <c r="D2" s="4"/>
      <c r="E2" s="2"/>
      <c r="F2" s="2"/>
    </row>
    <row r="3" spans="1:7" s="3" customFormat="1" ht="24.95" customHeight="1" x14ac:dyDescent="0.2">
      <c r="A3" s="157" t="s">
        <v>14</v>
      </c>
      <c r="B3" s="134" t="s">
        <v>18</v>
      </c>
      <c r="C3" s="134" t="s">
        <v>20</v>
      </c>
      <c r="D3" s="136" t="s">
        <v>19</v>
      </c>
      <c r="E3" s="138" t="s">
        <v>13</v>
      </c>
      <c r="F3" s="140"/>
      <c r="G3" s="143" t="s">
        <v>91</v>
      </c>
    </row>
    <row r="4" spans="1:7" s="3" customFormat="1" ht="24.95" customHeight="1" x14ac:dyDescent="0.2">
      <c r="A4" s="158"/>
      <c r="B4" s="135"/>
      <c r="C4" s="135"/>
      <c r="D4" s="137"/>
      <c r="E4" s="36" t="s">
        <v>73</v>
      </c>
      <c r="F4" s="22" t="s">
        <v>72</v>
      </c>
      <c r="G4" s="144"/>
    </row>
    <row r="5" spans="1:7" s="3" customFormat="1" ht="51.95" customHeight="1" x14ac:dyDescent="0.2">
      <c r="A5" s="63" t="s">
        <v>7</v>
      </c>
      <c r="B5" s="60" t="s">
        <v>36</v>
      </c>
      <c r="C5" s="61" t="s">
        <v>38</v>
      </c>
      <c r="D5" s="64" t="s">
        <v>106</v>
      </c>
      <c r="E5" s="37">
        <v>4000</v>
      </c>
      <c r="F5" s="52">
        <v>0</v>
      </c>
      <c r="G5" s="95">
        <f t="shared" ref="G5:G7" si="0">SUM(E5:F5)</f>
        <v>4000</v>
      </c>
    </row>
    <row r="6" spans="1:7" s="3" customFormat="1" ht="51.95" customHeight="1" x14ac:dyDescent="0.2">
      <c r="A6" s="63" t="s">
        <v>8</v>
      </c>
      <c r="B6" s="60" t="s">
        <v>37</v>
      </c>
      <c r="C6" s="61" t="s">
        <v>41</v>
      </c>
      <c r="D6" s="64" t="s">
        <v>106</v>
      </c>
      <c r="E6" s="93">
        <v>3500</v>
      </c>
      <c r="F6" s="98">
        <v>0</v>
      </c>
      <c r="G6" s="99">
        <f t="shared" si="0"/>
        <v>3500</v>
      </c>
    </row>
    <row r="7" spans="1:7" s="3" customFormat="1" ht="51.95" customHeight="1" x14ac:dyDescent="0.2">
      <c r="A7" s="63" t="s">
        <v>0</v>
      </c>
      <c r="B7" s="60" t="s">
        <v>39</v>
      </c>
      <c r="C7" s="61" t="s">
        <v>40</v>
      </c>
      <c r="D7" s="64" t="s">
        <v>106</v>
      </c>
      <c r="E7" s="43">
        <f>500+500</f>
        <v>1000</v>
      </c>
      <c r="F7" s="56">
        <v>0</v>
      </c>
      <c r="G7" s="97">
        <f t="shared" si="0"/>
        <v>1000</v>
      </c>
    </row>
    <row r="8" spans="1:7" s="3" customFormat="1" ht="24.95" customHeight="1" x14ac:dyDescent="0.2">
      <c r="A8" s="145" t="s">
        <v>77</v>
      </c>
      <c r="B8" s="146"/>
      <c r="C8" s="146"/>
      <c r="D8" s="147"/>
      <c r="E8" s="87">
        <f>E5+E6+E7</f>
        <v>8500</v>
      </c>
      <c r="F8" s="96">
        <f>F5+F6+F7</f>
        <v>0</v>
      </c>
      <c r="G8" s="94">
        <f>SUM(E8:F8)</f>
        <v>8500</v>
      </c>
    </row>
    <row r="9" spans="1:7" s="3" customFormat="1" ht="12.75" customHeight="1" x14ac:dyDescent="0.2">
      <c r="A9" s="6"/>
      <c r="B9" s="6"/>
      <c r="C9" s="6"/>
      <c r="D9" s="9"/>
      <c r="E9" s="6"/>
      <c r="F9" s="6"/>
    </row>
    <row r="10" spans="1:7" s="3" customFormat="1" ht="12.75" customHeight="1" x14ac:dyDescent="0.2">
      <c r="A10" s="8" t="s">
        <v>33</v>
      </c>
      <c r="B10" s="8"/>
      <c r="C10" s="8"/>
      <c r="D10" s="8"/>
      <c r="E10" s="8"/>
      <c r="F10" s="8"/>
    </row>
    <row r="11" spans="1:7" s="3" customFormat="1" ht="12.75" customHeight="1" x14ac:dyDescent="0.2">
      <c r="A11" s="8"/>
      <c r="B11" s="8"/>
      <c r="C11" s="8"/>
      <c r="D11" s="8"/>
      <c r="E11" s="8"/>
      <c r="F11" s="8"/>
    </row>
    <row r="12" spans="1:7" s="3" customFormat="1" ht="12.75" customHeight="1" x14ac:dyDescent="0.2">
      <c r="A12" s="48" t="s">
        <v>42</v>
      </c>
      <c r="B12" s="155" t="s">
        <v>162</v>
      </c>
      <c r="C12" s="155"/>
      <c r="D12" s="155"/>
      <c r="E12" s="155"/>
      <c r="F12" s="155"/>
      <c r="G12" s="155"/>
    </row>
    <row r="13" spans="1:7" s="3" customFormat="1" ht="12.75" customHeight="1" x14ac:dyDescent="0.2">
      <c r="A13" s="48"/>
      <c r="B13" s="155"/>
      <c r="C13" s="155"/>
      <c r="D13" s="155"/>
      <c r="E13" s="155"/>
      <c r="F13" s="155"/>
      <c r="G13" s="155"/>
    </row>
    <row r="14" spans="1:7" s="3" customFormat="1" ht="12.75" customHeight="1" x14ac:dyDescent="0.2">
      <c r="A14" s="48"/>
      <c r="B14" s="155"/>
      <c r="C14" s="155"/>
      <c r="D14" s="155"/>
      <c r="E14" s="155"/>
      <c r="F14" s="155"/>
      <c r="G14" s="155"/>
    </row>
    <row r="15" spans="1:7" s="3" customFormat="1" ht="27" customHeight="1" x14ac:dyDescent="0.2">
      <c r="A15" s="48"/>
      <c r="B15" s="155"/>
      <c r="C15" s="155"/>
      <c r="D15" s="155"/>
      <c r="E15" s="155"/>
      <c r="F15" s="155"/>
      <c r="G15" s="155"/>
    </row>
    <row r="16" spans="1:7" s="3" customFormat="1" ht="12.75" customHeight="1" x14ac:dyDescent="0.2">
      <c r="A16" s="48"/>
      <c r="B16" s="33"/>
      <c r="C16" s="33"/>
      <c r="D16" s="33"/>
      <c r="E16" s="33"/>
      <c r="F16" s="33"/>
      <c r="G16" s="33"/>
    </row>
    <row r="17" spans="1:7" s="3" customFormat="1" ht="12.75" customHeight="1" x14ac:dyDescent="0.2">
      <c r="A17" s="48" t="s">
        <v>43</v>
      </c>
      <c r="B17" s="155" t="s">
        <v>56</v>
      </c>
      <c r="C17" s="155"/>
      <c r="D17" s="155"/>
      <c r="E17" s="155"/>
      <c r="F17" s="155"/>
      <c r="G17" s="155"/>
    </row>
    <row r="18" spans="1:7" s="3" customFormat="1" ht="12.75" customHeight="1" x14ac:dyDescent="0.2">
      <c r="A18" s="48"/>
      <c r="B18" s="155"/>
      <c r="C18" s="155"/>
      <c r="D18" s="155"/>
      <c r="E18" s="155"/>
      <c r="F18" s="155"/>
      <c r="G18" s="155"/>
    </row>
    <row r="19" spans="1:7" s="3" customFormat="1" ht="12.75" customHeight="1" x14ac:dyDescent="0.2">
      <c r="A19" s="48"/>
      <c r="B19" s="155"/>
      <c r="C19" s="155"/>
      <c r="D19" s="155"/>
      <c r="E19" s="155"/>
      <c r="F19" s="155"/>
      <c r="G19" s="155"/>
    </row>
    <row r="20" spans="1:7" ht="12.75" customHeight="1" x14ac:dyDescent="0.2">
      <c r="A20" s="48"/>
      <c r="B20" s="155"/>
      <c r="C20" s="155"/>
      <c r="D20" s="155"/>
      <c r="E20" s="155"/>
      <c r="F20" s="155"/>
      <c r="G20" s="155"/>
    </row>
    <row r="21" spans="1:7" ht="12.75" customHeight="1" x14ac:dyDescent="0.2">
      <c r="A21" s="25"/>
      <c r="B21" s="33"/>
      <c r="C21" s="33"/>
      <c r="D21" s="33"/>
      <c r="E21" s="33"/>
      <c r="F21" s="33"/>
      <c r="G21" s="33"/>
    </row>
    <row r="22" spans="1:7" s="3" customFormat="1" ht="12.75" customHeight="1" x14ac:dyDescent="0.2">
      <c r="A22" s="31" t="s">
        <v>44</v>
      </c>
      <c r="B22" s="148" t="s">
        <v>57</v>
      </c>
      <c r="C22" s="148"/>
      <c r="D22" s="148"/>
      <c r="E22" s="148"/>
      <c r="F22" s="148"/>
      <c r="G22" s="148"/>
    </row>
    <row r="23" spans="1:7" s="3" customFormat="1" ht="12.75" customHeight="1" x14ac:dyDescent="0.2">
      <c r="A23" s="31"/>
      <c r="B23" s="148"/>
      <c r="C23" s="148"/>
      <c r="D23" s="148"/>
      <c r="E23" s="148"/>
      <c r="F23" s="148"/>
      <c r="G23" s="148"/>
    </row>
    <row r="24" spans="1:7" s="3" customFormat="1" ht="12.75" customHeight="1" x14ac:dyDescent="0.2">
      <c r="A24" s="31"/>
      <c r="B24" s="148"/>
      <c r="C24" s="148"/>
      <c r="D24" s="148"/>
      <c r="E24" s="148"/>
      <c r="F24" s="148"/>
      <c r="G24" s="148"/>
    </row>
    <row r="25" spans="1:7" s="3" customFormat="1" ht="12.75" customHeight="1" x14ac:dyDescent="0.2">
      <c r="A25" s="31"/>
      <c r="B25" s="35"/>
      <c r="C25" s="35"/>
      <c r="D25" s="35"/>
      <c r="E25" s="35"/>
      <c r="F25" s="35"/>
      <c r="G25" s="35"/>
    </row>
    <row r="26" spans="1:7" ht="12.75" customHeight="1" x14ac:dyDescent="0.2"/>
    <row r="27" spans="1:7" ht="12.75" customHeight="1" x14ac:dyDescent="0.2"/>
    <row r="28" spans="1:7" ht="12.75" customHeight="1" x14ac:dyDescent="0.2"/>
    <row r="29" spans="1:7" ht="12.75" customHeight="1" x14ac:dyDescent="0.2"/>
    <row r="30" spans="1:7" ht="12.75" customHeight="1" x14ac:dyDescent="0.2"/>
    <row r="31" spans="1:7" ht="12.75" customHeight="1" x14ac:dyDescent="0.2"/>
    <row r="32" spans="1:7"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sheetData>
  <sheetProtection algorithmName="SHA-512" hashValue="cLYy7I4cCt468QWNwJJ+XIAdiL6mAdkMgKLRgiNt3shVoKNN2wBh8oJ7Cf78s0egjQJxga9JtsReRtzgc7Ws8g==" saltValue="iF/9f80XE/7rU/Edi1Kn7Q==" spinCount="100000" sheet="1" objects="1" scenarios="1"/>
  <mergeCells count="10">
    <mergeCell ref="B12:G15"/>
    <mergeCell ref="B17:G20"/>
    <mergeCell ref="A3:A4"/>
    <mergeCell ref="B22:G24"/>
    <mergeCell ref="B3:B4"/>
    <mergeCell ref="C3:C4"/>
    <mergeCell ref="G3:G4"/>
    <mergeCell ref="A8:D8"/>
    <mergeCell ref="D3:D4"/>
    <mergeCell ref="E3:F3"/>
  </mergeCells>
  <phoneticPr fontId="1" type="noConversion"/>
  <pageMargins left="0.74803149606299213" right="0.35433070866141736" top="0.59055118110236227" bottom="0.19685039370078741" header="0.31496062992125984" footer="0.31496062992125984"/>
  <pageSetup paperSize="9" orientation="landscape" r:id="rId1"/>
  <headerFooter alignWithMargins="0">
    <oddHeader>&amp;CKOMUNALAC POŽEGA d.o.o. - PLAN INVESTICIJA I INVESTICIJSKOG ODRŽAVANJA ZA 2025. GODINU</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4"/>
  <sheetViews>
    <sheetView zoomScale="150" zoomScaleNormal="150" workbookViewId="0">
      <selection activeCell="I5" sqref="I5"/>
    </sheetView>
  </sheetViews>
  <sheetFormatPr defaultRowHeight="12.75" x14ac:dyDescent="0.2"/>
  <cols>
    <col min="1" max="1" width="4.7109375" style="5" customWidth="1"/>
    <col min="2" max="2" width="30.7109375" style="5" customWidth="1"/>
    <col min="3" max="3" width="36.7109375" style="5" customWidth="1"/>
    <col min="4" max="4" width="13.7109375" style="4" customWidth="1"/>
    <col min="5" max="7" width="15.7109375" style="2" customWidth="1"/>
    <col min="8" max="16384" width="9.140625" style="2"/>
  </cols>
  <sheetData>
    <row r="1" spans="1:7" s="16" customFormat="1" ht="20.100000000000001" customHeight="1" x14ac:dyDescent="0.2">
      <c r="A1" s="14" t="s">
        <v>2</v>
      </c>
      <c r="B1" s="15" t="s">
        <v>9</v>
      </c>
      <c r="C1" s="15"/>
      <c r="D1" s="15"/>
      <c r="F1" s="15"/>
    </row>
    <row r="2" spans="1:7" s="3" customFormat="1" ht="9.9499999999999993" customHeight="1" x14ac:dyDescent="0.2">
      <c r="A2" s="12"/>
      <c r="B2" s="13"/>
      <c r="C2" s="13"/>
      <c r="D2" s="4"/>
      <c r="E2" s="2"/>
      <c r="F2" s="2"/>
    </row>
    <row r="3" spans="1:7" s="3" customFormat="1" ht="24.95" customHeight="1" x14ac:dyDescent="0.2">
      <c r="A3" s="157" t="s">
        <v>14</v>
      </c>
      <c r="B3" s="134" t="s">
        <v>18</v>
      </c>
      <c r="C3" s="134" t="s">
        <v>20</v>
      </c>
      <c r="D3" s="151" t="s">
        <v>19</v>
      </c>
      <c r="E3" s="138" t="s">
        <v>13</v>
      </c>
      <c r="F3" s="140"/>
      <c r="G3" s="143" t="s">
        <v>93</v>
      </c>
    </row>
    <row r="4" spans="1:7" s="3" customFormat="1" ht="24.95" customHeight="1" x14ac:dyDescent="0.2">
      <c r="A4" s="158"/>
      <c r="B4" s="135"/>
      <c r="C4" s="135"/>
      <c r="D4" s="152"/>
      <c r="E4" s="36" t="s">
        <v>71</v>
      </c>
      <c r="F4" s="22" t="s">
        <v>92</v>
      </c>
      <c r="G4" s="144"/>
    </row>
    <row r="5" spans="1:7" s="3" customFormat="1" ht="51.95" customHeight="1" x14ac:dyDescent="0.2">
      <c r="A5" s="65" t="s">
        <v>7</v>
      </c>
      <c r="B5" s="66" t="s">
        <v>152</v>
      </c>
      <c r="C5" s="67" t="s">
        <v>155</v>
      </c>
      <c r="D5" s="68" t="s">
        <v>127</v>
      </c>
      <c r="E5" s="40">
        <v>0</v>
      </c>
      <c r="F5" s="111">
        <f>612700+470000-66800</f>
        <v>1015900</v>
      </c>
      <c r="G5" s="81">
        <f>SUM(E5:F5)</f>
        <v>1015900</v>
      </c>
    </row>
    <row r="6" spans="1:7" s="3" customFormat="1" ht="51.95" customHeight="1" x14ac:dyDescent="0.2">
      <c r="A6" s="65" t="s">
        <v>8</v>
      </c>
      <c r="B6" s="70" t="s">
        <v>125</v>
      </c>
      <c r="C6" s="67" t="s">
        <v>126</v>
      </c>
      <c r="D6" s="124" t="s">
        <v>127</v>
      </c>
      <c r="E6" s="40">
        <v>3000</v>
      </c>
      <c r="F6" s="57">
        <v>0</v>
      </c>
      <c r="G6" s="81">
        <f>SUM(E6:F6)</f>
        <v>3000</v>
      </c>
    </row>
    <row r="7" spans="1:7" s="3" customFormat="1" ht="68.099999999999994" customHeight="1" x14ac:dyDescent="0.2">
      <c r="A7" s="63" t="s">
        <v>0</v>
      </c>
      <c r="B7" s="70" t="s">
        <v>55</v>
      </c>
      <c r="C7" s="61" t="s">
        <v>84</v>
      </c>
      <c r="D7" s="71" t="s">
        <v>106</v>
      </c>
      <c r="E7" s="37">
        <v>2000</v>
      </c>
      <c r="F7" s="52">
        <v>0</v>
      </c>
      <c r="G7" s="81">
        <f t="shared" ref="G7" si="0">SUM(E7:F7)</f>
        <v>2000</v>
      </c>
    </row>
    <row r="8" spans="1:7" s="3" customFormat="1" ht="24.95" customHeight="1" x14ac:dyDescent="0.2">
      <c r="A8" s="100" t="s">
        <v>78</v>
      </c>
      <c r="B8" s="101"/>
      <c r="C8" s="101"/>
      <c r="D8" s="101"/>
      <c r="E8" s="87">
        <f>SUM(E5:E7)</f>
        <v>5000</v>
      </c>
      <c r="F8" s="92">
        <f>SUM(F5:F7)</f>
        <v>1015900</v>
      </c>
      <c r="G8" s="94">
        <f>SUM(E8:F8)</f>
        <v>1020900</v>
      </c>
    </row>
    <row r="9" spans="1:7" s="3" customFormat="1" ht="12.75" customHeight="1" x14ac:dyDescent="0.2">
      <c r="A9" s="6"/>
      <c r="B9" s="6"/>
      <c r="C9" s="6"/>
      <c r="D9" s="9"/>
      <c r="E9" s="26"/>
      <c r="F9" s="6"/>
    </row>
    <row r="10" spans="1:7" s="3" customFormat="1" ht="12.75" customHeight="1" x14ac:dyDescent="0.2">
      <c r="A10" s="8" t="s">
        <v>33</v>
      </c>
      <c r="B10" s="8"/>
      <c r="C10" s="8"/>
      <c r="D10" s="8"/>
      <c r="E10" s="8"/>
      <c r="F10" s="8"/>
    </row>
    <row r="11" spans="1:7" s="3" customFormat="1" ht="12.75" customHeight="1" x14ac:dyDescent="0.2">
      <c r="A11" s="8"/>
      <c r="B11" s="8"/>
      <c r="C11" s="8"/>
      <c r="D11" s="8"/>
      <c r="E11" s="8"/>
      <c r="F11" s="8"/>
    </row>
    <row r="12" spans="1:7" ht="12.75" customHeight="1" x14ac:dyDescent="0.2">
      <c r="A12" s="31" t="s">
        <v>42</v>
      </c>
      <c r="B12" s="148" t="s">
        <v>153</v>
      </c>
      <c r="C12" s="148"/>
      <c r="D12" s="148"/>
      <c r="E12" s="148"/>
      <c r="F12" s="148"/>
      <c r="G12" s="148"/>
    </row>
    <row r="13" spans="1:7" ht="12.75" customHeight="1" x14ac:dyDescent="0.2">
      <c r="A13" s="31"/>
      <c r="B13" s="148"/>
      <c r="C13" s="148"/>
      <c r="D13" s="148"/>
      <c r="E13" s="148"/>
      <c r="F13" s="148"/>
      <c r="G13" s="148"/>
    </row>
    <row r="14" spans="1:7" s="3" customFormat="1" ht="9.75" customHeight="1" x14ac:dyDescent="0.2">
      <c r="A14" s="8"/>
      <c r="B14" s="8"/>
      <c r="C14" s="8"/>
      <c r="D14" s="8"/>
      <c r="E14" s="8"/>
      <c r="F14" s="8"/>
    </row>
    <row r="15" spans="1:7" s="3" customFormat="1" ht="9.75" customHeight="1" x14ac:dyDescent="0.2">
      <c r="A15" s="125" t="s">
        <v>86</v>
      </c>
      <c r="B15" s="149" t="s">
        <v>154</v>
      </c>
      <c r="C15" s="149"/>
      <c r="D15" s="149"/>
      <c r="E15" s="149"/>
      <c r="F15" s="149"/>
      <c r="G15" s="149"/>
    </row>
    <row r="16" spans="1:7" s="3" customFormat="1" ht="30" customHeight="1" x14ac:dyDescent="0.2">
      <c r="A16" s="125"/>
      <c r="B16" s="149"/>
      <c r="C16" s="149"/>
      <c r="D16" s="149"/>
      <c r="E16" s="149"/>
      <c r="F16" s="149"/>
      <c r="G16" s="149"/>
    </row>
    <row r="17" spans="1:7" s="3" customFormat="1" ht="9.75" customHeight="1" x14ac:dyDescent="0.2">
      <c r="A17" s="8"/>
      <c r="B17" s="8"/>
      <c r="C17" s="8"/>
      <c r="D17" s="8"/>
      <c r="E17" s="8"/>
      <c r="F17" s="8"/>
    </row>
    <row r="18" spans="1:7" ht="12.75" customHeight="1" x14ac:dyDescent="0.2">
      <c r="A18" s="31" t="s">
        <v>44</v>
      </c>
      <c r="B18" s="148" t="s">
        <v>128</v>
      </c>
      <c r="C18" s="148"/>
      <c r="D18" s="148"/>
      <c r="E18" s="148"/>
      <c r="F18" s="148"/>
      <c r="G18" s="148"/>
    </row>
    <row r="19" spans="1:7" ht="12.75" customHeight="1" x14ac:dyDescent="0.2">
      <c r="A19" s="31"/>
      <c r="B19" s="148"/>
      <c r="C19" s="148"/>
      <c r="D19" s="148"/>
      <c r="E19" s="148"/>
      <c r="F19" s="148"/>
      <c r="G19" s="148"/>
    </row>
    <row r="20" spans="1:7" ht="12.75" customHeight="1" x14ac:dyDescent="0.2">
      <c r="A20" s="31"/>
      <c r="B20" s="148"/>
      <c r="C20" s="148"/>
      <c r="D20" s="148"/>
      <c r="E20" s="148"/>
      <c r="F20" s="148"/>
      <c r="G20" s="148"/>
    </row>
    <row r="21" spans="1:7" ht="12.75" customHeight="1" x14ac:dyDescent="0.2">
      <c r="A21" s="31"/>
      <c r="B21" s="148"/>
      <c r="C21" s="148"/>
      <c r="D21" s="148"/>
      <c r="E21" s="148"/>
      <c r="F21" s="148"/>
      <c r="G21" s="148"/>
    </row>
    <row r="22" spans="1:7" ht="28.5" customHeight="1" x14ac:dyDescent="0.2">
      <c r="A22" s="31"/>
      <c r="B22" s="148"/>
      <c r="C22" s="148"/>
      <c r="D22" s="148"/>
      <c r="E22" s="148"/>
      <c r="F22" s="148"/>
      <c r="G22" s="148"/>
    </row>
    <row r="23" spans="1:7" x14ac:dyDescent="0.2">
      <c r="A23" s="34"/>
      <c r="B23" s="35"/>
      <c r="C23" s="35"/>
      <c r="D23" s="35"/>
      <c r="E23" s="35"/>
      <c r="F23" s="35"/>
      <c r="G23" s="35"/>
    </row>
    <row r="24" spans="1:7" x14ac:dyDescent="0.2">
      <c r="A24" s="34"/>
      <c r="B24" s="34"/>
      <c r="C24" s="34"/>
    </row>
    <row r="25" spans="1:7" x14ac:dyDescent="0.2">
      <c r="A25" s="34"/>
      <c r="B25" s="34"/>
      <c r="C25" s="34"/>
    </row>
    <row r="26" spans="1:7" x14ac:dyDescent="0.2">
      <c r="A26" s="34"/>
      <c r="B26" s="34"/>
      <c r="C26" s="34"/>
    </row>
    <row r="27" spans="1:7" x14ac:dyDescent="0.2">
      <c r="A27" s="34"/>
      <c r="B27" s="34"/>
      <c r="C27" s="34"/>
    </row>
    <row r="28" spans="1:7" x14ac:dyDescent="0.2">
      <c r="A28" s="34"/>
      <c r="B28" s="34"/>
      <c r="C28" s="34"/>
    </row>
    <row r="29" spans="1:7" x14ac:dyDescent="0.2">
      <c r="A29" s="34"/>
      <c r="B29" s="34"/>
      <c r="C29" s="34"/>
    </row>
    <row r="30" spans="1:7" x14ac:dyDescent="0.2">
      <c r="A30" s="34"/>
      <c r="B30" s="34"/>
      <c r="C30" s="34"/>
    </row>
    <row r="31" spans="1:7" x14ac:dyDescent="0.2">
      <c r="A31" s="34"/>
      <c r="B31" s="34"/>
      <c r="C31" s="34"/>
    </row>
    <row r="32" spans="1:7" x14ac:dyDescent="0.2">
      <c r="A32" s="34"/>
      <c r="B32" s="34"/>
      <c r="C32" s="34"/>
    </row>
    <row r="33" spans="1:3" x14ac:dyDescent="0.2">
      <c r="A33" s="34"/>
      <c r="B33" s="34"/>
      <c r="C33" s="34"/>
    </row>
    <row r="34" spans="1:3" x14ac:dyDescent="0.2">
      <c r="A34" s="34"/>
      <c r="B34" s="34"/>
      <c r="C34" s="34"/>
    </row>
    <row r="35" spans="1:3" x14ac:dyDescent="0.2">
      <c r="A35" s="34"/>
      <c r="B35" s="34"/>
      <c r="C35" s="34"/>
    </row>
    <row r="36" spans="1:3" x14ac:dyDescent="0.2">
      <c r="A36" s="34"/>
      <c r="B36" s="34"/>
      <c r="C36" s="34"/>
    </row>
    <row r="37" spans="1:3" x14ac:dyDescent="0.2">
      <c r="A37" s="34"/>
      <c r="B37" s="34"/>
      <c r="C37" s="34"/>
    </row>
    <row r="38" spans="1:3" x14ac:dyDescent="0.2">
      <c r="A38" s="34"/>
      <c r="B38" s="34"/>
      <c r="C38" s="34"/>
    </row>
    <row r="39" spans="1:3" x14ac:dyDescent="0.2">
      <c r="A39" s="34"/>
      <c r="B39" s="34"/>
      <c r="C39" s="34"/>
    </row>
    <row r="40" spans="1:3" x14ac:dyDescent="0.2">
      <c r="A40" s="34"/>
      <c r="B40" s="34"/>
      <c r="C40" s="34"/>
    </row>
    <row r="41" spans="1:3" x14ac:dyDescent="0.2">
      <c r="A41" s="34"/>
      <c r="B41" s="34"/>
      <c r="C41" s="34"/>
    </row>
    <row r="42" spans="1:3" x14ac:dyDescent="0.2">
      <c r="A42" s="34"/>
      <c r="B42" s="34"/>
      <c r="C42" s="34"/>
    </row>
    <row r="43" spans="1:3" x14ac:dyDescent="0.2">
      <c r="A43" s="34"/>
      <c r="B43" s="34"/>
      <c r="C43" s="34"/>
    </row>
    <row r="44" spans="1:3" x14ac:dyDescent="0.2">
      <c r="A44" s="34"/>
      <c r="B44" s="34"/>
      <c r="C44" s="34"/>
    </row>
  </sheetData>
  <sheetProtection algorithmName="SHA-512" hashValue="ccL+fCDG/g1fWPW7lVINXdNsVpsXWbzsQlGoXK8sNtDJxJTJuh+6LogF9qrq5FH9vjHJcv3V8HnzS9H2laBhOQ==" saltValue="YryqboqvGl1RhhtBMiRiqQ==" spinCount="100000" sheet="1" objects="1" scenarios="1"/>
  <mergeCells count="9">
    <mergeCell ref="B18:G22"/>
    <mergeCell ref="G3:G4"/>
    <mergeCell ref="A3:A4"/>
    <mergeCell ref="B3:B4"/>
    <mergeCell ref="C3:C4"/>
    <mergeCell ref="D3:D4"/>
    <mergeCell ref="E3:F3"/>
    <mergeCell ref="B12:G13"/>
    <mergeCell ref="B15:G16"/>
  </mergeCells>
  <phoneticPr fontId="1" type="noConversion"/>
  <pageMargins left="0.74803149606299213" right="0.35433070866141736" top="0.59055118110236227" bottom="0.19685039370078741" header="0.31496062992125984" footer="0.31496062992125984"/>
  <pageSetup paperSize="9" orientation="landscape" r:id="rId1"/>
  <headerFooter alignWithMargins="0">
    <oddHeader>&amp;CKOMUNALAC POŽEGA d.o.o. -  PLAN INVESTICIJA I INVESTICIJSKOG ODRŽAVANJA ZA 2025. GODINU</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6"/>
  <sheetViews>
    <sheetView zoomScale="150" zoomScaleNormal="150" workbookViewId="0">
      <selection activeCell="C18" sqref="C18"/>
    </sheetView>
  </sheetViews>
  <sheetFormatPr defaultRowHeight="12.75" x14ac:dyDescent="0.2"/>
  <cols>
    <col min="1" max="1" width="4.7109375" style="5" customWidth="1"/>
    <col min="2" max="2" width="29.7109375" style="5" customWidth="1"/>
    <col min="3" max="3" width="34.7109375" style="5" customWidth="1"/>
    <col min="4" max="4" width="13.7109375" style="4" customWidth="1"/>
    <col min="5" max="7" width="15.7109375" style="2" customWidth="1"/>
    <col min="8" max="16384" width="9.140625" style="2"/>
  </cols>
  <sheetData>
    <row r="1" spans="1:7" s="16" customFormat="1" ht="20.100000000000001" customHeight="1" x14ac:dyDescent="0.2">
      <c r="A1" s="14" t="s">
        <v>3</v>
      </c>
      <c r="B1" s="15" t="s">
        <v>4</v>
      </c>
      <c r="C1" s="15"/>
      <c r="D1" s="15"/>
      <c r="F1" s="15"/>
    </row>
    <row r="2" spans="1:7" s="3" customFormat="1" ht="9.9499999999999993" customHeight="1" x14ac:dyDescent="0.2">
      <c r="A2" s="12"/>
      <c r="B2" s="13"/>
      <c r="C2" s="13"/>
      <c r="D2" s="4"/>
      <c r="E2" s="2"/>
      <c r="F2" s="2"/>
    </row>
    <row r="3" spans="1:7" s="3" customFormat="1" ht="24.95" customHeight="1" x14ac:dyDescent="0.2">
      <c r="A3" s="157" t="s">
        <v>14</v>
      </c>
      <c r="B3" s="134" t="s">
        <v>18</v>
      </c>
      <c r="C3" s="134" t="s">
        <v>20</v>
      </c>
      <c r="D3" s="151" t="s">
        <v>19</v>
      </c>
      <c r="E3" s="138" t="s">
        <v>13</v>
      </c>
      <c r="F3" s="140"/>
      <c r="G3" s="143" t="s">
        <v>94</v>
      </c>
    </row>
    <row r="4" spans="1:7" s="3" customFormat="1" ht="36" customHeight="1" x14ac:dyDescent="0.2">
      <c r="A4" s="158"/>
      <c r="B4" s="135"/>
      <c r="C4" s="135"/>
      <c r="D4" s="152"/>
      <c r="E4" s="17" t="s">
        <v>71</v>
      </c>
      <c r="F4" s="22" t="s">
        <v>72</v>
      </c>
      <c r="G4" s="144"/>
    </row>
    <row r="5" spans="1:7" s="3" customFormat="1" ht="51.95" customHeight="1" x14ac:dyDescent="0.2">
      <c r="A5" s="69" t="s">
        <v>7</v>
      </c>
      <c r="B5" s="72" t="s">
        <v>96</v>
      </c>
      <c r="C5" s="73" t="s">
        <v>161</v>
      </c>
      <c r="D5" s="74" t="s">
        <v>99</v>
      </c>
      <c r="E5" s="58">
        <f>1000+1000</f>
        <v>2000</v>
      </c>
      <c r="F5" s="53">
        <v>0</v>
      </c>
      <c r="G5" s="95">
        <f t="shared" ref="G5" si="0">SUM(E5:F5)</f>
        <v>2000</v>
      </c>
    </row>
    <row r="6" spans="1:7" s="3" customFormat="1" ht="51.95" customHeight="1" x14ac:dyDescent="0.2">
      <c r="A6" s="59" t="s">
        <v>8</v>
      </c>
      <c r="B6" s="108" t="s">
        <v>129</v>
      </c>
      <c r="C6" s="109" t="s">
        <v>131</v>
      </c>
      <c r="D6" s="110" t="s">
        <v>99</v>
      </c>
      <c r="E6" s="105">
        <v>25000</v>
      </c>
      <c r="F6" s="106">
        <v>0</v>
      </c>
      <c r="G6" s="107">
        <f>SUM(E6:F6)</f>
        <v>25000</v>
      </c>
    </row>
    <row r="7" spans="1:7" s="3" customFormat="1" ht="24.95" customHeight="1" x14ac:dyDescent="0.2">
      <c r="A7" s="145" t="s">
        <v>79</v>
      </c>
      <c r="B7" s="146"/>
      <c r="C7" s="146"/>
      <c r="D7" s="147"/>
      <c r="E7" s="88">
        <f>SUM(E5:E6)</f>
        <v>27000</v>
      </c>
      <c r="F7" s="96">
        <f>SUM(F5:F6)</f>
        <v>0</v>
      </c>
      <c r="G7" s="103">
        <f>SUM(G5:G6)</f>
        <v>27000</v>
      </c>
    </row>
    <row r="8" spans="1:7" s="3" customFormat="1" ht="12.75" customHeight="1" x14ac:dyDescent="0.2">
      <c r="A8" s="6"/>
      <c r="B8" s="6"/>
      <c r="C8" s="6"/>
      <c r="D8" s="9"/>
      <c r="E8" s="26"/>
      <c r="F8" s="26"/>
    </row>
    <row r="9" spans="1:7" s="3" customFormat="1" ht="12.75" customHeight="1" x14ac:dyDescent="0.2">
      <c r="A9" s="8" t="s">
        <v>33</v>
      </c>
      <c r="B9" s="8"/>
      <c r="C9" s="8"/>
      <c r="D9" s="8"/>
      <c r="E9" s="8"/>
      <c r="F9" s="8"/>
    </row>
    <row r="10" spans="1:7" s="3" customFormat="1" ht="12.75" customHeight="1" x14ac:dyDescent="0.2">
      <c r="A10" s="8"/>
      <c r="B10" s="8"/>
      <c r="C10" s="8"/>
      <c r="D10" s="8"/>
      <c r="E10" s="8"/>
      <c r="F10" s="8"/>
    </row>
    <row r="11" spans="1:7" ht="12.75" customHeight="1" x14ac:dyDescent="0.2">
      <c r="A11" s="150" t="s">
        <v>42</v>
      </c>
      <c r="B11" s="148" t="s">
        <v>157</v>
      </c>
      <c r="C11" s="148"/>
      <c r="D11" s="148"/>
      <c r="E11" s="148"/>
      <c r="F11" s="148"/>
      <c r="G11" s="148"/>
    </row>
    <row r="12" spans="1:7" x14ac:dyDescent="0.2">
      <c r="A12" s="150"/>
      <c r="B12" s="148"/>
      <c r="C12" s="148"/>
      <c r="D12" s="148"/>
      <c r="E12" s="148"/>
      <c r="F12" s="148"/>
      <c r="G12" s="148"/>
    </row>
    <row r="13" spans="1:7" ht="12.75" customHeight="1" x14ac:dyDescent="0.2">
      <c r="A13" s="150"/>
      <c r="B13" s="148"/>
      <c r="C13" s="148"/>
      <c r="D13" s="148"/>
      <c r="E13" s="148"/>
      <c r="F13" s="148"/>
      <c r="G13" s="148"/>
    </row>
    <row r="14" spans="1:7" ht="12.75" customHeight="1" x14ac:dyDescent="0.2"/>
    <row r="15" spans="1:7" ht="27.75" customHeight="1" x14ac:dyDescent="0.2">
      <c r="A15" s="30" t="s">
        <v>86</v>
      </c>
      <c r="B15" s="141" t="s">
        <v>132</v>
      </c>
      <c r="C15" s="141"/>
      <c r="D15" s="141"/>
      <c r="E15" s="141"/>
      <c r="F15" s="141"/>
      <c r="G15" s="141"/>
    </row>
    <row r="16" spans="1:7"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sheetData>
  <sheetProtection algorithmName="SHA-512" hashValue="I4Jks3Kp9fyuiEl92cUYVjfVndo/mt2mFFwgLakQ9K1Flh+p7hedJSOtU3yjGAM1JTScp4sEiPR4S2dSocn9ww==" saltValue="V9/etZNJRAdtBNudA+Z01w==" spinCount="100000" sheet="1" objects="1" scenarios="1"/>
  <mergeCells count="10">
    <mergeCell ref="B15:G15"/>
    <mergeCell ref="A7:D7"/>
    <mergeCell ref="A11:A13"/>
    <mergeCell ref="B11:G13"/>
    <mergeCell ref="A3:A4"/>
    <mergeCell ref="B3:B4"/>
    <mergeCell ref="C3:C4"/>
    <mergeCell ref="E3:F3"/>
    <mergeCell ref="G3:G4"/>
    <mergeCell ref="D3:D4"/>
  </mergeCells>
  <phoneticPr fontId="1" type="noConversion"/>
  <pageMargins left="0.74803149606299213" right="0.35433070866141736" top="0.59055118110236227" bottom="0.19685039370078741" header="0.31496062992125984" footer="0.31496062992125984"/>
  <pageSetup paperSize="9" orientation="landscape" r:id="rId1"/>
  <headerFooter alignWithMargins="0">
    <oddHeader>&amp;CKOMUNALAC POŽEGA d.o.o. - PLAN INVESTICIJA I INVESTICIJSKOG ODRŽAVANJA ZA 2025. GODINU</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L18"/>
  <sheetViews>
    <sheetView tabSelected="1" zoomScale="150" zoomScaleNormal="150" workbookViewId="0">
      <selection activeCell="O7" sqref="O7"/>
    </sheetView>
  </sheetViews>
  <sheetFormatPr defaultRowHeight="12.75" x14ac:dyDescent="0.2"/>
  <cols>
    <col min="1" max="1" width="4.7109375" style="5" customWidth="1"/>
    <col min="2" max="2" width="25.28515625" style="5" customWidth="1"/>
    <col min="3" max="4" width="11.42578125" style="2" customWidth="1"/>
    <col min="5" max="5" width="11.140625" style="2" customWidth="1"/>
    <col min="6" max="11" width="11.42578125" style="2" customWidth="1"/>
    <col min="12" max="12" width="10" style="2" bestFit="1" customWidth="1"/>
    <col min="13" max="16384" width="9.140625" style="2"/>
  </cols>
  <sheetData>
    <row r="2" spans="1:12" s="16" customFormat="1" ht="20.100000000000001" customHeight="1" x14ac:dyDescent="0.2">
      <c r="A2" s="161" t="s">
        <v>23</v>
      </c>
      <c r="B2" s="161"/>
      <c r="C2" s="161"/>
      <c r="D2" s="161"/>
      <c r="E2" s="161"/>
      <c r="F2" s="161"/>
      <c r="G2" s="161"/>
      <c r="H2" s="161"/>
      <c r="I2" s="161"/>
      <c r="J2" s="161"/>
      <c r="K2" s="161"/>
    </row>
    <row r="3" spans="1:12" s="3" customFormat="1" ht="9.9499999999999993" customHeight="1" x14ac:dyDescent="0.2">
      <c r="A3" s="12"/>
      <c r="B3" s="13"/>
      <c r="C3" s="2"/>
      <c r="D3" s="2"/>
      <c r="E3" s="2"/>
      <c r="F3" s="2"/>
      <c r="G3" s="2"/>
      <c r="H3" s="2"/>
      <c r="I3" s="2"/>
      <c r="J3" s="2"/>
    </row>
    <row r="4" spans="1:12" s="3" customFormat="1" ht="24.95" customHeight="1" x14ac:dyDescent="0.2">
      <c r="A4" s="157" t="s">
        <v>14</v>
      </c>
      <c r="B4" s="163" t="s">
        <v>21</v>
      </c>
      <c r="C4" s="138" t="s">
        <v>13</v>
      </c>
      <c r="D4" s="139"/>
      <c r="E4" s="139"/>
      <c r="F4" s="139"/>
      <c r="G4" s="139"/>
      <c r="H4" s="139"/>
      <c r="I4" s="139"/>
      <c r="J4" s="140"/>
      <c r="K4" s="143" t="s">
        <v>115</v>
      </c>
    </row>
    <row r="5" spans="1:12" s="3" customFormat="1" ht="70.5" customHeight="1" x14ac:dyDescent="0.2">
      <c r="A5" s="162"/>
      <c r="B5" s="164"/>
      <c r="C5" s="46" t="s">
        <v>64</v>
      </c>
      <c r="D5" s="117" t="s">
        <v>65</v>
      </c>
      <c r="E5" s="117" t="s">
        <v>66</v>
      </c>
      <c r="F5" s="117" t="s">
        <v>67</v>
      </c>
      <c r="G5" s="117" t="s">
        <v>60</v>
      </c>
      <c r="H5" s="117" t="s">
        <v>68</v>
      </c>
      <c r="I5" s="117" t="s">
        <v>69</v>
      </c>
      <c r="J5" s="118" t="s">
        <v>156</v>
      </c>
      <c r="K5" s="159"/>
    </row>
    <row r="6" spans="1:12" s="3" customFormat="1" ht="14.25" customHeight="1" x14ac:dyDescent="0.2">
      <c r="A6" s="158"/>
      <c r="B6" s="165"/>
      <c r="C6" s="119" t="s">
        <v>116</v>
      </c>
      <c r="D6" s="120" t="s">
        <v>116</v>
      </c>
      <c r="E6" s="120" t="s">
        <v>116</v>
      </c>
      <c r="F6" s="120" t="s">
        <v>116</v>
      </c>
      <c r="G6" s="120" t="s">
        <v>116</v>
      </c>
      <c r="H6" s="120" t="s">
        <v>116</v>
      </c>
      <c r="I6" s="120" t="s">
        <v>116</v>
      </c>
      <c r="J6" s="121" t="s">
        <v>116</v>
      </c>
      <c r="K6" s="122" t="s">
        <v>116</v>
      </c>
    </row>
    <row r="7" spans="1:12" s="3" customFormat="1" ht="24.95" customHeight="1" x14ac:dyDescent="0.2">
      <c r="A7" s="63" t="s">
        <v>7</v>
      </c>
      <c r="B7" s="75" t="s">
        <v>11</v>
      </c>
      <c r="C7" s="37">
        <f>'1. GOSPODARENJE OTPADOM'!E16</f>
        <v>199420</v>
      </c>
      <c r="D7" s="38" t="s">
        <v>26</v>
      </c>
      <c r="E7" s="38" t="s">
        <v>26</v>
      </c>
      <c r="F7" s="49">
        <f>'1. GOSPODARENJE OTPADOM'!F16</f>
        <v>4640</v>
      </c>
      <c r="G7" s="49">
        <f>'1. GOSPODARENJE OTPADOM'!G16</f>
        <v>387500</v>
      </c>
      <c r="H7" s="49">
        <f>'1. GOSPODARENJE OTPADOM'!H16</f>
        <v>237000</v>
      </c>
      <c r="I7" s="42">
        <f>'1. GOSPODARENJE OTPADOM'!I16</f>
        <v>2800</v>
      </c>
      <c r="J7" s="39" t="s">
        <v>26</v>
      </c>
      <c r="K7" s="82">
        <f t="shared" ref="K7:K12" si="0">SUM(C7:J7)</f>
        <v>831360</v>
      </c>
    </row>
    <row r="8" spans="1:12" s="3" customFormat="1" ht="24.95" customHeight="1" x14ac:dyDescent="0.2">
      <c r="A8" s="63" t="s">
        <v>8</v>
      </c>
      <c r="B8" s="75" t="s">
        <v>5</v>
      </c>
      <c r="C8" s="50" t="s">
        <v>26</v>
      </c>
      <c r="D8" s="49">
        <f>'2. GROBLJA GRADA POŽEGE'!E17</f>
        <v>54640</v>
      </c>
      <c r="E8" s="38">
        <f>'2. GROBLJA GRADA POŽEGE'!F17</f>
        <v>220000</v>
      </c>
      <c r="F8" s="38" t="s">
        <v>26</v>
      </c>
      <c r="G8" s="38" t="s">
        <v>26</v>
      </c>
      <c r="H8" s="38" t="s">
        <v>26</v>
      </c>
      <c r="I8" s="38" t="s">
        <v>26</v>
      </c>
      <c r="J8" s="39" t="s">
        <v>26</v>
      </c>
      <c r="K8" s="82">
        <f>SUM(C8:J8)</f>
        <v>274640</v>
      </c>
    </row>
    <row r="9" spans="1:12" s="3" customFormat="1" ht="24.95" customHeight="1" x14ac:dyDescent="0.2">
      <c r="A9" s="63" t="s">
        <v>0</v>
      </c>
      <c r="B9" s="75" t="s">
        <v>6</v>
      </c>
      <c r="C9" s="50" t="s">
        <v>26</v>
      </c>
      <c r="D9" s="42" t="s">
        <v>26</v>
      </c>
      <c r="E9" s="38">
        <f>'3. GRIJANJE STAMBENIH ZGRADA'!E6</f>
        <v>3000</v>
      </c>
      <c r="F9" s="38" t="s">
        <v>26</v>
      </c>
      <c r="G9" s="42" t="s">
        <v>26</v>
      </c>
      <c r="H9" s="42" t="s">
        <v>26</v>
      </c>
      <c r="I9" s="42" t="s">
        <v>26</v>
      </c>
      <c r="J9" s="39" t="s">
        <v>26</v>
      </c>
      <c r="K9" s="82">
        <f t="shared" si="0"/>
        <v>3000</v>
      </c>
      <c r="L9" s="7"/>
    </row>
    <row r="10" spans="1:12" s="3" customFormat="1" ht="24.95" customHeight="1" x14ac:dyDescent="0.2">
      <c r="A10" s="63" t="s">
        <v>1</v>
      </c>
      <c r="B10" s="75" t="s">
        <v>10</v>
      </c>
      <c r="C10" s="50" t="s">
        <v>26</v>
      </c>
      <c r="D10" s="42" t="s">
        <v>26</v>
      </c>
      <c r="E10" s="42">
        <f>'4. SLUŽBA NAPLATE PARKIRANJA'!E8</f>
        <v>8500</v>
      </c>
      <c r="F10" s="38" t="s">
        <v>26</v>
      </c>
      <c r="G10" s="42" t="s">
        <v>26</v>
      </c>
      <c r="H10" s="38" t="s">
        <v>26</v>
      </c>
      <c r="I10" s="42" t="s">
        <v>26</v>
      </c>
      <c r="J10" s="39" t="s">
        <v>26</v>
      </c>
      <c r="K10" s="82">
        <f t="shared" si="0"/>
        <v>8500</v>
      </c>
      <c r="L10" s="7"/>
    </row>
    <row r="11" spans="1:12" s="3" customFormat="1" ht="24.95" customHeight="1" x14ac:dyDescent="0.2">
      <c r="A11" s="63" t="s">
        <v>2</v>
      </c>
      <c r="B11" s="75" t="s">
        <v>9</v>
      </c>
      <c r="C11" s="50" t="s">
        <v>26</v>
      </c>
      <c r="D11" s="42" t="s">
        <v>26</v>
      </c>
      <c r="E11" s="41">
        <f>'5. TRŽNICA'!E8</f>
        <v>5000</v>
      </c>
      <c r="F11" s="38" t="s">
        <v>26</v>
      </c>
      <c r="G11" s="42" t="s">
        <v>26</v>
      </c>
      <c r="H11" s="38" t="s">
        <v>26</v>
      </c>
      <c r="I11" s="42" t="s">
        <v>26</v>
      </c>
      <c r="J11" s="39">
        <f>'5. TRŽNICA'!F8</f>
        <v>1015900</v>
      </c>
      <c r="K11" s="82">
        <f t="shared" si="0"/>
        <v>1020900</v>
      </c>
    </row>
    <row r="12" spans="1:12" s="3" customFormat="1" ht="24.95" customHeight="1" x14ac:dyDescent="0.2">
      <c r="A12" s="63" t="s">
        <v>3</v>
      </c>
      <c r="B12" s="75" t="s">
        <v>4</v>
      </c>
      <c r="C12" s="50" t="s">
        <v>26</v>
      </c>
      <c r="D12" s="42" t="s">
        <v>26</v>
      </c>
      <c r="E12" s="49">
        <f>'6. OBJEKTI ZAJEDNIČKIH POTREBA'!E7</f>
        <v>27000</v>
      </c>
      <c r="F12" s="38" t="s">
        <v>26</v>
      </c>
      <c r="G12" s="42" t="s">
        <v>26</v>
      </c>
      <c r="H12" s="38" t="s">
        <v>26</v>
      </c>
      <c r="I12" s="42" t="s">
        <v>26</v>
      </c>
      <c r="J12" s="39" t="s">
        <v>26</v>
      </c>
      <c r="K12" s="82">
        <f t="shared" si="0"/>
        <v>27000</v>
      </c>
    </row>
    <row r="13" spans="1:12" s="3" customFormat="1" ht="24.95" customHeight="1" x14ac:dyDescent="0.2">
      <c r="A13" s="145" t="s">
        <v>70</v>
      </c>
      <c r="B13" s="147"/>
      <c r="C13" s="87">
        <f>C7</f>
        <v>199420</v>
      </c>
      <c r="D13" s="88">
        <f>D8</f>
        <v>54640</v>
      </c>
      <c r="E13" s="88">
        <f>SUM(E8:E12)</f>
        <v>263500</v>
      </c>
      <c r="F13" s="88">
        <f>F7</f>
        <v>4640</v>
      </c>
      <c r="G13" s="88">
        <f>G7</f>
        <v>387500</v>
      </c>
      <c r="H13" s="88">
        <f>H7</f>
        <v>237000</v>
      </c>
      <c r="I13" s="88">
        <f>I7</f>
        <v>2800</v>
      </c>
      <c r="J13" s="96">
        <f>J11</f>
        <v>1015900</v>
      </c>
      <c r="K13" s="94">
        <f>SUM(K7:K12)</f>
        <v>2165400</v>
      </c>
      <c r="L13" s="27"/>
    </row>
    <row r="14" spans="1:12" s="3" customFormat="1" ht="12.75" customHeight="1" x14ac:dyDescent="0.2">
      <c r="A14" s="6"/>
      <c r="B14" s="6"/>
      <c r="C14" s="6"/>
      <c r="D14" s="6"/>
      <c r="E14" s="6"/>
      <c r="F14" s="6"/>
      <c r="G14" s="6"/>
      <c r="H14" s="6"/>
      <c r="I14" s="6"/>
      <c r="J14" s="26"/>
    </row>
    <row r="15" spans="1:12" ht="12.75" customHeight="1" x14ac:dyDescent="0.2"/>
    <row r="16" spans="1:12" ht="12.75" customHeight="1" x14ac:dyDescent="0.2">
      <c r="A16" s="34" t="s">
        <v>114</v>
      </c>
      <c r="B16" s="34"/>
      <c r="J16" s="160" t="s">
        <v>35</v>
      </c>
      <c r="K16" s="160"/>
    </row>
    <row r="17" spans="10:11" ht="12.75" customHeight="1" x14ac:dyDescent="0.2"/>
    <row r="18" spans="10:11" x14ac:dyDescent="0.2">
      <c r="J18" s="160" t="s">
        <v>17</v>
      </c>
      <c r="K18" s="160"/>
    </row>
  </sheetData>
  <sheetProtection algorithmName="SHA-512" hashValue="OB6WTtYbwgMRXIqzIjaOexBXI8/uleVZem15fibAi6osY2OJTmH5EBzvfpVETqenv5bZL/bkpGyEpHzlVj2Whw==" saltValue="AjVcQWwr1SH62egopz0TyA==" spinCount="100000" sheet="1" objects="1" scenarios="1"/>
  <mergeCells count="8">
    <mergeCell ref="K4:K5"/>
    <mergeCell ref="J18:K18"/>
    <mergeCell ref="A2:K2"/>
    <mergeCell ref="J16:K16"/>
    <mergeCell ref="A13:B13"/>
    <mergeCell ref="C4:J4"/>
    <mergeCell ref="A4:A6"/>
    <mergeCell ref="B4:B6"/>
  </mergeCells>
  <pageMargins left="0.70866141732283472" right="0.31496062992125984" top="0.55118110236220474" bottom="0.15748031496062992" header="0.31496062992125984" footer="0.31496062992125984"/>
  <pageSetup paperSize="9" orientation="landscape" r:id="rId1"/>
  <headerFooter>
    <oddHeader>&amp;CKOMUNALAC POŽEGA d.o.o. - PLAN INVESTICIJA I INVESTICIJSKOG ODRŽAVANJA ZA 2025. GODINU</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8</vt:i4>
      </vt:variant>
    </vt:vector>
  </HeadingPairs>
  <TitlesOfParts>
    <vt:vector size="8" baseType="lpstr">
      <vt:lpstr>NASLOVNA</vt:lpstr>
      <vt:lpstr>1. GOSPODARENJE OTPADOM</vt:lpstr>
      <vt:lpstr>2. GROBLJA GRADA POŽEGE</vt:lpstr>
      <vt:lpstr>3. GRIJANJE STAMBENIH ZGRADA</vt:lpstr>
      <vt:lpstr>4. SLUŽBA NAPLATE PARKIRANJA</vt:lpstr>
      <vt:lpstr>5. TRŽNICA</vt:lpstr>
      <vt:lpstr>6. OBJEKTI ZAJEDNIČKIH POTREBA</vt:lpstr>
      <vt:lpstr>REKAPITULACIJA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TEKIJA</dc:creator>
  <cp:lastModifiedBy>Jasna Relić</cp:lastModifiedBy>
  <cp:lastPrinted>2024-12-27T07:31:47Z</cp:lastPrinted>
  <dcterms:created xsi:type="dcterms:W3CDTF">1998-03-23T19:37:02Z</dcterms:created>
  <dcterms:modified xsi:type="dcterms:W3CDTF">2024-12-27T07:31:57Z</dcterms:modified>
</cp:coreProperties>
</file>