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RAZVOJ\DOKUMENTI\KOMUNALAC POŽEGA D.O.O\PLANOVI INVESTICIJA\2026\PLAN ZA OBJAVU\"/>
    </mc:Choice>
  </mc:AlternateContent>
  <xr:revisionPtr revIDLastSave="0" documentId="13_ncr:1_{26063293-C23C-4F32-82F0-E1BCCCCEC261}" xr6:coauthVersionLast="47" xr6:coauthVersionMax="47" xr10:uidLastSave="{00000000-0000-0000-0000-000000000000}"/>
  <bookViews>
    <workbookView xWindow="-120" yWindow="-120" windowWidth="29040" windowHeight="15840" tabRatio="795" xr2:uid="{00000000-000D-0000-FFFF-FFFF00000000}"/>
  </bookViews>
  <sheets>
    <sheet name="NASLOVNA" sheetId="16" r:id="rId1"/>
    <sheet name="1. GOSPODARENJE OTPADOM" sheetId="15" r:id="rId2"/>
    <sheet name="2. GROBLJA GRADA POŽEGE" sheetId="10" r:id="rId3"/>
    <sheet name="3. GRIJANJE STAMBENIH ZGRADA" sheetId="11" r:id="rId4"/>
    <sheet name="4. SLUŽBA NAPLATE PARKIRANJA" sheetId="12" r:id="rId5"/>
    <sheet name="5. TRŽNICA" sheetId="13" r:id="rId6"/>
    <sheet name="6. OBJEKTI ZAJEDNIČKIH POTREBA" sheetId="14" r:id="rId7"/>
    <sheet name="REKAPITULACIJA" sheetId="47" r:id="rId8"/>
  </sheets>
  <calcPr calcId="191029"/>
</workbook>
</file>

<file path=xl/calcChain.xml><?xml version="1.0" encoding="utf-8"?>
<calcChain xmlns="http://schemas.openxmlformats.org/spreadsheetml/2006/main">
  <c r="E16" i="10" l="1"/>
  <c r="E5" i="14" l="1"/>
  <c r="E8" i="10"/>
  <c r="E6" i="10"/>
  <c r="E5" i="10" l="1"/>
  <c r="I22" i="15"/>
  <c r="J19" i="15"/>
  <c r="G6" i="13"/>
  <c r="F8" i="14"/>
  <c r="J12" i="47" s="1"/>
  <c r="E6" i="14" l="1"/>
  <c r="E8" i="14" s="1"/>
  <c r="F17" i="10"/>
  <c r="J8" i="47" s="1"/>
  <c r="G16" i="10"/>
  <c r="E10" i="10"/>
  <c r="E7" i="10"/>
  <c r="H22" i="15"/>
  <c r="G22" i="15"/>
  <c r="J21" i="15"/>
  <c r="J9" i="15"/>
  <c r="E17" i="10" l="1"/>
  <c r="G6" i="14"/>
  <c r="E8" i="13"/>
  <c r="G7" i="13"/>
  <c r="F8" i="13"/>
  <c r="G5" i="13"/>
  <c r="E10" i="12"/>
  <c r="E10" i="47" s="1"/>
  <c r="G9" i="12"/>
  <c r="G8" i="12"/>
  <c r="G7" i="12"/>
  <c r="G6" i="12"/>
  <c r="G5" i="12"/>
  <c r="E10" i="15"/>
  <c r="F10" i="15"/>
  <c r="F22" i="15" s="1"/>
  <c r="J8" i="15"/>
  <c r="G8" i="13" l="1"/>
  <c r="F7" i="47"/>
  <c r="J11" i="15"/>
  <c r="J7" i="15"/>
  <c r="J18" i="15"/>
  <c r="J20" i="15"/>
  <c r="E16" i="15"/>
  <c r="E22" i="15" s="1"/>
  <c r="J22" i="15" l="1"/>
  <c r="C7" i="47"/>
  <c r="J16" i="15"/>
  <c r="E5" i="11"/>
  <c r="G7" i="14"/>
  <c r="J6" i="15" l="1"/>
  <c r="J10" i="15"/>
  <c r="J11" i="47" l="1"/>
  <c r="J13" i="47" s="1"/>
  <c r="E12" i="47" l="1"/>
  <c r="H7" i="47"/>
  <c r="H13" i="47" s="1"/>
  <c r="J17" i="15"/>
  <c r="I7" i="47"/>
  <c r="G7" i="47"/>
  <c r="E11" i="47"/>
  <c r="F6" i="11" l="1"/>
  <c r="J9" i="47" s="1"/>
  <c r="E6" i="11"/>
  <c r="C13" i="47" l="1"/>
  <c r="F10" i="12"/>
  <c r="J10" i="47" s="1"/>
  <c r="G6" i="11"/>
  <c r="E9" i="47" l="1"/>
  <c r="E13" i="47" s="1"/>
  <c r="G10" i="12"/>
  <c r="G5" i="14"/>
  <c r="G8" i="14" s="1"/>
  <c r="K9" i="47" l="1"/>
  <c r="K12" i="47"/>
  <c r="K11" i="47"/>
  <c r="K10" i="47"/>
  <c r="F13" i="47"/>
  <c r="G13" i="47"/>
  <c r="I13" i="47" l="1"/>
  <c r="D8" i="47" l="1"/>
  <c r="K8" i="47" s="1"/>
  <c r="D13" i="47" l="1"/>
  <c r="J15" i="15"/>
  <c r="J12" i="15"/>
  <c r="J5" i="15"/>
  <c r="G15" i="10"/>
  <c r="G12" i="10"/>
  <c r="G11" i="10"/>
  <c r="G10" i="10"/>
  <c r="G9" i="10"/>
  <c r="G8" i="10"/>
  <c r="G7" i="10"/>
  <c r="G6" i="10"/>
  <c r="G5" i="10"/>
  <c r="G5" i="11"/>
  <c r="G17" i="10" l="1"/>
  <c r="K7" i="47"/>
  <c r="K13" i="47" s="1"/>
</calcChain>
</file>

<file path=xl/sharedStrings.xml><?xml version="1.0" encoding="utf-8"?>
<sst xmlns="http://schemas.openxmlformats.org/spreadsheetml/2006/main" count="381" uniqueCount="199">
  <si>
    <t>3.</t>
  </si>
  <si>
    <t>4.</t>
  </si>
  <si>
    <t>5.</t>
  </si>
  <si>
    <t>6.</t>
  </si>
  <si>
    <t>OBJEKTI ZAJEDNIČKIH POTREBA</t>
  </si>
  <si>
    <t>GROBLJA GRADA POŽEGE</t>
  </si>
  <si>
    <t>GRIJANJE STAMBENIH ZGRADA</t>
  </si>
  <si>
    <t>1.</t>
  </si>
  <si>
    <t>2.</t>
  </si>
  <si>
    <t>TRŽNICA</t>
  </si>
  <si>
    <t>SLUŽBA NAPLATE PARKIRANJA</t>
  </si>
  <si>
    <t>GOSPODARENJE OTPADOM</t>
  </si>
  <si>
    <t>7.</t>
  </si>
  <si>
    <t>PLANIRANI IZVORI FINANCIRANJA</t>
  </si>
  <si>
    <t>POZ.</t>
  </si>
  <si>
    <t>9.</t>
  </si>
  <si>
    <t>8.</t>
  </si>
  <si>
    <t>PLANIRANE INVESTICIJE</t>
  </si>
  <si>
    <t>ROK PROVEDBE</t>
  </si>
  <si>
    <t>MJERE I CILJEVI</t>
  </si>
  <si>
    <t>PODRUČJE INVESTIRANJA</t>
  </si>
  <si>
    <t>IZVORI FINACIRANJA</t>
  </si>
  <si>
    <t>R E K A P I T U L A C I J A</t>
  </si>
  <si>
    <t>Radovi na odlagalištu Vinogradine</t>
  </si>
  <si>
    <t>Izgradnja sustava za otplinjavanje, obodnih nasipa i privremenih prometnica na tijelu odlagališta s ciljem pravilnog postupanja s otpadom i zaštite okoliša</t>
  </si>
  <si>
    <t>-</t>
  </si>
  <si>
    <t>Geodetski snimak odlagališta i izračun volumena odloženog otpada s ciljem informiranja FZOEU o preostalom kapacitetu odlagališta</t>
  </si>
  <si>
    <t>OBRAZLOŽENJE:</t>
  </si>
  <si>
    <t>Održavanje parkirnih automata</t>
  </si>
  <si>
    <t>Zamjena oštećene prometne signalizacije</t>
  </si>
  <si>
    <t>Ad 1.</t>
  </si>
  <si>
    <t>Ad 3.</t>
  </si>
  <si>
    <t xml:space="preserve">Ad 1. </t>
  </si>
  <si>
    <t>Radovi na Groblju sv.Ilije</t>
  </si>
  <si>
    <t>Radovi na Groblju sv.Elizabete</t>
  </si>
  <si>
    <t>Radovi na Groblju Jagodnjak</t>
  </si>
  <si>
    <t>Radovi na Groblju Krista Kralja</t>
  </si>
  <si>
    <t>Radovi na groblju u Mihaljevcima i Novim Mihaljevcima</t>
  </si>
  <si>
    <t>Radovi na groblju u Vidovcima</t>
  </si>
  <si>
    <t>Radovi na groblju u Dervišagi</t>
  </si>
  <si>
    <t>Radovi na groblju u Novom Selu</t>
  </si>
  <si>
    <t>Radovi na groblju u Štitnjaku</t>
  </si>
  <si>
    <t>Provedba programa promidžbe gradske tržnice</t>
  </si>
  <si>
    <t>Glavni uzroci oštećenja vertikalne prometne signalizacije su udarci i lomljenje prometnih znakova i stupova raznim vozilima (automobili, kamioni, traktori…) te vandalizam. Popravci i zamjena prometne signalizacije obavljaju se tijekom cijele godine po potrebi s ciljem sigurnosti prometa i prometa u mirovanju. Za nabavu znakova i stupova obavit će se postupci jednostavnih nabava, a radove ugradnje obavljat će djelatnici Društva. Zamjena oštećene prometne signalizacije financirat će se vlastitim sredstvima Društva.</t>
  </si>
  <si>
    <t>SREDSTVA IZ CIJENE USLUGE</t>
  </si>
  <si>
    <t>FZOEU</t>
  </si>
  <si>
    <t xml:space="preserve"> EU FONDOVI </t>
  </si>
  <si>
    <t>PRORAČUN JLS</t>
  </si>
  <si>
    <t>SREDSTVA SUVLASNIKA SZ</t>
  </si>
  <si>
    <t>GROBLJANSKE NAKNADE</t>
  </si>
  <si>
    <t xml:space="preserve">KOMUNALAC POŽEGA                 (iz cijene usluge) </t>
  </si>
  <si>
    <t xml:space="preserve">KOMUNALAC POŽEGA                (iz grobljanskih naknada) </t>
  </si>
  <si>
    <t xml:space="preserve">KOMUNALAC POŽEGA                 (iz vlastitih sredstava) </t>
  </si>
  <si>
    <t xml:space="preserve">FZOEU </t>
  </si>
  <si>
    <t xml:space="preserve">PRORAČUN JLS </t>
  </si>
  <si>
    <t xml:space="preserve">SUVLASNICI SZ </t>
  </si>
  <si>
    <t>SVEUKUPNO (1.-6.):</t>
  </si>
  <si>
    <t xml:space="preserve">VLASTITA SREDSTVA </t>
  </si>
  <si>
    <t>OSTALI IZVORI FINANCIRANJA</t>
  </si>
  <si>
    <t>VLASTITA SREDSTVA</t>
  </si>
  <si>
    <t>UKUPNO PLANIRANE INVESTICIJE (1.):</t>
  </si>
  <si>
    <t>UKUPNO PLANIRANE INVESTICIJE (2.):</t>
  </si>
  <si>
    <t>UKUPNO PLANIRANE INVESTICIJE (3.):</t>
  </si>
  <si>
    <t>UKUPNO PLANIRANE INVESTICIJE (4.):</t>
  </si>
  <si>
    <t>UKUPNO PLANIRANE INVESTICIJE (5.):</t>
  </si>
  <si>
    <t>UKUPNO PLANIRANE INVESTICIJE  (6.):</t>
  </si>
  <si>
    <t>Dogradnja sustava za elektronsku evidenciju odvoza komunalnog otpada</t>
  </si>
  <si>
    <t>Održavanje edukativnih radionica s podjelom promidžbenih i edukativnih materijala vezanih za rad tržnice i ostalih djelatnosti društva s ciljem informiranja i edukacije djelatnika, prodavatelja i korisnika tržnice.</t>
  </si>
  <si>
    <t>Ad 2.</t>
  </si>
  <si>
    <t>Uređenje prostora za spremnike komunalnog otpada uz višestambene zgrade</t>
  </si>
  <si>
    <r>
      <t>UKUPNA VRIJEDNOST INVESTICIJE                /</t>
    </r>
    <r>
      <rPr>
        <b/>
        <sz val="10"/>
        <rFont val="Calibri"/>
        <family val="2"/>
        <charset val="238"/>
      </rPr>
      <t>€</t>
    </r>
    <r>
      <rPr>
        <b/>
        <sz val="10"/>
        <rFont val="Arial Narrow"/>
        <family val="2"/>
        <charset val="238"/>
      </rPr>
      <t>/</t>
    </r>
  </si>
  <si>
    <t>UKUPNA VRIJEDNOST INVESTICIJE                /€/</t>
  </si>
  <si>
    <r>
      <t>UKUPNA VRIJEDNOST INVESTICIJE                   /</t>
    </r>
    <r>
      <rPr>
        <b/>
        <sz val="10"/>
        <rFont val="Calibri"/>
        <family val="2"/>
        <charset val="238"/>
      </rPr>
      <t>€</t>
    </r>
    <r>
      <rPr>
        <b/>
        <sz val="10"/>
        <rFont val="Arial Narrow"/>
        <family val="2"/>
        <charset val="238"/>
      </rPr>
      <t>/</t>
    </r>
  </si>
  <si>
    <t>GRAD POŽEGA</t>
  </si>
  <si>
    <r>
      <t>UKUPNA VRIJEDNOST INVESTICIJE                  /</t>
    </r>
    <r>
      <rPr>
        <b/>
        <sz val="10"/>
        <rFont val="Calibri"/>
        <family val="2"/>
        <charset val="238"/>
      </rPr>
      <t>€</t>
    </r>
    <r>
      <rPr>
        <b/>
        <sz val="10"/>
        <rFont val="Arial Narrow"/>
        <family val="2"/>
        <charset val="238"/>
      </rPr>
      <t>/</t>
    </r>
  </si>
  <si>
    <t>Betoniranje podloge i izgradnja boksova za spremnike komunalnog otpada uz višestambene zgrade s ciljem kontroliranog odlaganja i zaštite okoliša</t>
  </si>
  <si>
    <t xml:space="preserve">Radovi investicijskog održavanja upravne zgrade, pratećih objekata i dvorišta u Vukovarskoj 8 </t>
  </si>
  <si>
    <t>Ad 4.</t>
  </si>
  <si>
    <t>Ishođenje dozvola za dodatne sadržaje na odlagalištu Vinogradine</t>
  </si>
  <si>
    <t>Provedba postupaka ishođenja dozvola (lokacijske, građevinske) s ciljem stvaranja preduvjeta za daljnje projektiranje dodatnih sadržaja na odlagalištu i ishođenje uporabnih dozvola</t>
  </si>
  <si>
    <t>Radovi na dogradnji sustava za elektronsku evidenciju odvoza komunalnog otpada s ciljem otklanjanja pogrešaka postojećeg sustava i ušteda</t>
  </si>
  <si>
    <t>Provedba izobrazno-informativnih aktivnosti</t>
  </si>
  <si>
    <t xml:space="preserve">Izrada edukativnih i informativnih materijala i održavanje radionica koje potiču na odvojeno sakupljanje otpada s ciljem povećanja stope odvajanja i smanjenja otpada na odlagalištu </t>
  </si>
  <si>
    <t xml:space="preserve">UKUPNA VRIJEDNOST INVESTICIJE      </t>
  </si>
  <si>
    <t>/€/</t>
  </si>
  <si>
    <t>Provedba postupaka nabave za usluge pregleda i  popravaka u kotlovnicama, ispitivanja ispravnosti i mjerenja emisija štetnih plinova s ciljem održavanja  funkcionalnosti kotlovnica i zaštite okoliša</t>
  </si>
  <si>
    <t>10.</t>
  </si>
  <si>
    <t xml:space="preserve">Radovi na održavanju Kotlovnice I  (V.Nazora) i Kotlovnice II (M.Krleže) </t>
  </si>
  <si>
    <t>U kotlovnicama u Babinom viru planirani su radovi na održavanju kotlovnica koji uključuju pregled postojećih kotlovnica, utvrđivanje eventualnih nedostataka te provođenje postupaka nabave za radove održavanja kojima će se otkloniti utvrđeni nedostaci. Planirano je provođenje postupka nabave za ispitivanje ispravnosti kotlovnica kao i provođenje postupaka nabave za mjerenje emisije štetnih plinova. Investicijsko održavanje kotlovnica financirat će se vlastitim sredstvima Komunalca Požega.</t>
  </si>
  <si>
    <t>Uređenje prostora za skladištenje materijala na lokaciji poslovne zgrade u Industrijskoj 25D</t>
  </si>
  <si>
    <t>Ad 5.</t>
  </si>
  <si>
    <t>Ad 6.</t>
  </si>
  <si>
    <t>Ad 7.</t>
  </si>
  <si>
    <t>Ad 8.</t>
  </si>
  <si>
    <t>Ad 9.</t>
  </si>
  <si>
    <t>Dogradnja sustava za elektronsku evidenciju odvoza komunalnog otpada planira se provesti čipiranjem postojećih spremnika za miješani komunalni otpad. Planirane aktivnosti doprinijet će pravilnom očitavanju pražnjenja spremnika, održivom (zelenom) razvoju i ekološkim ciljevima našeg društva na način da više neće biti potrebno nabavljati materijal (naljepnice, ribone za ispis naljepnica) niti opremu (printere) za tisak barkodova, čime se nastoji voditi briga o okolišu te sprječavati nastanak otpada. Aktivnosti će provoditi Komunalac Požega sredstvima iz cijene usluge.</t>
  </si>
  <si>
    <t>OSTALI IZVORI FINANCIRANJA (GRAD POŽEGA)</t>
  </si>
  <si>
    <t xml:space="preserve"> PLAN INVESTICIJA I INVESTICIJSKOG ODRŽAVANJA ZA 2026. GODINU</t>
  </si>
  <si>
    <t>30.9.2026.</t>
  </si>
  <si>
    <t>30.4.2026.</t>
  </si>
  <si>
    <t>31.1.2026.</t>
  </si>
  <si>
    <t>31.12.2026.</t>
  </si>
  <si>
    <t xml:space="preserve">Izrada projektne dokumentacije za potrebe dogradnje i obnove sustava videonadzora na odlagalištu s ciljem poboljšanja kontrola u slučaju akcidenata i neovlaštenih ulaza te zaštite prostora u kojima se obavlja gospodarenje otpadom </t>
  </si>
  <si>
    <t>11.</t>
  </si>
  <si>
    <t>Uvođenje ISO standarda na lokacijama gospodarenja otpadom</t>
  </si>
  <si>
    <t>Provedba nabave i sklapanje ugovora s konzultantskom i certifikacijskom tvrtkom za uvođenje sustava upravljanja kvalitetom i okolišem s ciljem usklađenja sa zakonskom i podzakonskom regulativom te kvalitetnijeg obavljanja djelatnosti gospodarenja otpadom</t>
  </si>
  <si>
    <t>12.</t>
  </si>
  <si>
    <t>30.6.2026.</t>
  </si>
  <si>
    <t>Izrada glavnog projekta reciklažnog dvorišta građevnog otpada na odlagalištu Vinogradine</t>
  </si>
  <si>
    <t>Izrada glavnog projekta za ishođenje građevinske dozvole za izgradnju i opremanje reciklažnog dvorišta građevnog otpada s ciljem obrade građevnog otpada i korištenja dobivenog građevnog materijala kao sekundarne sirovine</t>
  </si>
  <si>
    <t>13.</t>
  </si>
  <si>
    <t>U lipnju 2026. ističe dozvola za gospodarenje otpadom za građevni otpad koji sadrži azbest. Dozvola je izdana u skladu sa Zakonom o održivom gospodarenju otpadom (NN 94/13, 73/17, 14/19 i 98/19) na rok od pet godina. Na snazi je Zakon o gospodarenju otpadom (NN 84/21, 142/23) po kojemu je rok važenja dozvole za gospodarenje otpadom deset godina te je u čl. 30. st. 7. važećeg zakona navedeno da tijelo koje je izdalo dozvolu, neovisno o tom roku, po službenoj dužnosti treba preispitati te po potrebi posebnim rješenjem izmijeniti/ili dopuniti dozvolu za gospodarenje otpadom radi usklađenja uvjeta iz dozvole s europskim ili međunarodnim normama, zakonom i podzakonskim aktima. Za potrebe obavljanja očevida na lokaciji Vinogradine zbog produženja dozvole potrebno je obaviti radove uređenja kasete za azbest (čišćenje od raslinja, zemljanih radova na poravnjanju obodnih nasipa i dr.). U okviru produženja dozvole planirana je izrada novog elaborata gospodarenja otpadom i ostale dokumentacije propisane pravilnikom.</t>
  </si>
  <si>
    <t>Pripremne aktivnosti za produženje dozvole za gospodarenje otpadom za građevni otpad koji sadrži azbest</t>
  </si>
  <si>
    <t>Provedba projekta "Ulaganje u učinkovitu upotrebu resursa i potpora prelasku na kružno gospodarstvo - biootpad"</t>
  </si>
  <si>
    <t>Provedba projekta nabave rovokopača utovarivača za rad u kompostani i pratećih alktivnosti  s ciljem optmalizacije tehnološkog procesa u kompostani</t>
  </si>
  <si>
    <t>31.3.2026.</t>
  </si>
  <si>
    <t>Komunalac Požega izradio je projektni prijedlog za nabavu rovokopača utovarivača za rad u kompostani i prijavio ga na poziv "Ulaganje u učinkovitu upotrebu resursa i potpora prelasku na kružno gospodarstvo - biootpad". Uz nabavu rovokopača utovarivača obuhvaćene su i usluge promidžbe i vidljivosti (izrada bannera, izrada naljepnice za kamion za sakupljanje biootpada, održavanje edukativne radionice). Novi rovokopač-utovarivač nužan je za manipulacije biootpadom u kompostani čime će se optimalizirati proces oporabe biootpada u kompostani. Na edukativnoj radionici planirano je održavanje prezentacije izrađene po načelima univerzalnog dizajna, s tekstovima jednostavnim za čitanje, na kojoj će sudjelovati prevoditeljica educirana za tumačenje znakovnog jezika za gluhe osobe, s ciljem pristupačosti projekta i educiranja o postupanju s biootpadom osoba s invaliditetom i svih zainteresiranih.</t>
  </si>
  <si>
    <t>Geodetski snimak i izračun  raspoloživog kapaciteta odlagališta Vinogradine prema obvezama ugovora o sanaciji odlagališta</t>
  </si>
  <si>
    <t>U travnju 2026. godine ističe građevinska dozvola za izgradnju i opremanje reciklažnog dvorišta građevnog otpada koja je prvobitno izdana 2020. godine te produžena 2026. god. Kako po Zakonu o gradnji nije moguće daljnje produženje građevinske dozvole, planirana je izrada glavnog projekta i ostale prateće dokumentacije koji će biti usklađeni s važećom zakonskom regulativom. Po izradi projektne dokumentacije planirano je podnošenje zahtjeva za ishođenje građevinske dozvole.</t>
  </si>
  <si>
    <t>Uređenje prostora za spremnike komunalnog otpada obuhvaća betoniranje podloga i  izgradnju boksova za ograđivanje spremnika komunalnog otpada. Za betoniranje podloga provest će se postupci nabave materijala i sredstava za rad, a radove će izvesti Komunalac Požega. Za izgradnju boksova provest će se postupci jednostavne nabave te će suvlasnici višestambenih zgrada odabrati najpovoljnijeg izvođača. Izgrađeni boksovi trebaju spriječiti pristup kontejnerima od strane trećih osoba i neovlašteno odlaganje otpada u tuđe spremnike. Podloge i boksovi izvodit će se uz dvije višestambene zgrade koje još nemaju uređeno odlaganje otpada (u Ulici M.Trnine u Požegi i na Trgu graševine u Kutjevu). Planirano je da betonske podloge financira Komunalac Požega iz cijene usluge, a izgradnju boksova stanari iz sredstava pričuve.</t>
  </si>
  <si>
    <t>Ad 10.</t>
  </si>
  <si>
    <t>Ad 11.</t>
  </si>
  <si>
    <t>Ad 12.</t>
  </si>
  <si>
    <t>Ishođenje dozvola za dodatne sadržaje na odlagalištu Vinogradine obuhvaća završetak izrade projektne dokumentacije, podnošenje zahtjeva za ishođenje lokacijske dozvole za dodatne sadržaje na odlagalištu te zahtjeva za ishođenje građevinske dozvole za proširenje reciklažnog dvorišta na odlagalištu Vinogradine. Po ishođenju dozvola Komunalac Požega stvorit će preduvjete za daljnje projektiranje dodatnih sadržaja na odlagalištu i ishođenje uporabnih dozvola. Sve aktivnosti provodit će Komunalac Požega u suradnji s nadležnim tijelima sredstvima iz cijene usluge.</t>
  </si>
  <si>
    <t>Izrada elaborata zaštite od požara i ostale dokumentacije radi usklađenja sa zakonskom i podzakonskom regulativom te omogućavanja daljnjeg obavljanja djelatnosti gospodarenja otpadom</t>
  </si>
  <si>
    <t>1.10.2026.</t>
  </si>
  <si>
    <t>Nadogradnja parkirnih automata s novim modemima za umrežavanje i fiskalizaciju</t>
  </si>
  <si>
    <t>Održavanje terenske elektronske opreme
kontrolora naplate parkiranja</t>
  </si>
  <si>
    <t>Nabava novih modema u parkirnim automatima s ciljem funkcionalnosti i kontinuiteta u obavljanju poslova naplate parkiranja</t>
  </si>
  <si>
    <t>Zamjena postojećih parkirnih automata novima  s ciljem funkcionalnosti i kontinuiteta u obavljanju poslova naplate parkiranja</t>
  </si>
  <si>
    <t>Zamjena oštećenih elektronskih i mehaničkih dijelova parkirnih automata s ciljem funkcionalnosti i
kontinuiteta u obavljanju poslova naplate parkiranja</t>
  </si>
  <si>
    <t>Popravci postojećih prijenosnih terminala i pisača i
nabava novih s ciljem funkcionalnosti i kontinuiteta u
obavljanju poslova naplate parkiranja</t>
  </si>
  <si>
    <t>Nabava novih parkirnih automata</t>
  </si>
  <si>
    <t>Zamjena oštećenih prometnih znakova i ugradnja
novih stupova za prometne znakove s ciljem
sigurnosti prometa i prometa u mirovanju</t>
  </si>
  <si>
    <t>Hortikulturno uređenje tržnice</t>
  </si>
  <si>
    <t>Oplemenjivanje dijelova tržnice drvećem i raslinjem s ciljem stvaranja zelene barijere i hlada (južni dio) te zaštite od naleta vjetra (sjeverni dio) čime bi se doprinijelo zelenoj urbanoj obnovi grada i povoljnijim mikroklimatskim uvjetima prostora.</t>
  </si>
  <si>
    <t>Ad 13.</t>
  </si>
  <si>
    <t>Planirano je uvođenje integriranog sustava upravljanja na svim lokacijama gospodarenja otpadom (osim kompostane) u skladu s međunarodno priznatim normama ISO 9001 (upravljanje kvalitetom) i ISO 14001 (upravljanje okolišem) s ciljem usklađenja sa zakonskom i podzakonskom regulativom te kvalitetnijeg obavljanja djelatnosti gospodarenja otpadom. Planirana je provedba postupka jednostavne nabave za sklapanje ugovora s konzultantskom i certifikacijskom tvrtkom. Rok za uvođenje ISO standarda je 1.1.2028. tako da će se uvođenje sustava prolongirati i na period 2027. godine.</t>
  </si>
  <si>
    <t>14.</t>
  </si>
  <si>
    <t>Adaptacija prostora porte na odlagalištu Vinogradine</t>
  </si>
  <si>
    <t xml:space="preserve">Radovi na prenamjeni skladišnog prostora porte u ured s ciljem omogućavanja novog radnog mjesta za voditelja odlagališta te boljeg funkcioniranja organizacije posla na odlagalištu </t>
  </si>
  <si>
    <t>Ad 14.</t>
  </si>
  <si>
    <t>Ugradnja opreme videonadzora u upravnoj zgradi u Vukovarskoj 8</t>
  </si>
  <si>
    <t>15.</t>
  </si>
  <si>
    <t>Ad 15.</t>
  </si>
  <si>
    <t>Sanacija grobljanskih objekata (staza, stepenica, zidova, ograda, uređaja), ugradnja klima uređaja u objektu za zaposlene, obnova rasvjete groblja, zaštita kamenih površina centralnog križa, hortikulturno uređenje s ciljem bolje pristupačnosti grobnicama, zaštite grobnih mjesta, boljih uvjeta za radnike i korisnike i održavanja i uljepšavanja groblja</t>
  </si>
  <si>
    <t>Sanacija grobljanskih objekata  (mrtvačnice, staza, ograda, uređaja) s ciljem održavanja i funkcionalnosti groblja</t>
  </si>
  <si>
    <t>Postavljanje zdenca i opločenja oko zdenca na početku polja 11, zaštita kamenih površina centralnog križa, obnova vanjskih keramičkih pločica gospodarskih objekata i hortikulturno uređenje s ciljem poboljšanja uvjeta za djelatnike i korisnike te zaštite, održavanja, funkcionalnosti i uljepšavanja groblja</t>
  </si>
  <si>
    <t>Sanacija grobljanskih objekata  (mrtvačnice, staza, ograda, uređaja) te izrada stalka za metle i kante s ciljem održavanja i funkcionalnosti groblja te poboljšanja uvjera za korisnike i djelatnike</t>
  </si>
  <si>
    <t>Uređenje zelenih otoka na grobljima</t>
  </si>
  <si>
    <t>Nabava i postavljanje mrežastih spremnika i kanti na grobljima s ciljem razdvajanja otpada i iskorištavanja vrijednih svojstava otpada s groblja</t>
  </si>
  <si>
    <t xml:space="preserve">Planirana je uspostava dodatnih zelenih otoka na groblju. Za uspostavu zelenih otoka potrebno je nabaviti i postaviti metalne mrežaste spremnike s većim kotačima volumena 1m3 i kante za papir i staklo volumena 120l. Za potrebe nabave spremnika provest će se postupci jednostavnih nabava. Spremnike će na lokaciji Groblja sv.Ilije (3 od 1m3+2 od 120l), Groblja Krista Kralja (3 od 1m3+2 od 120l), groblja u Vidovcima (3 od 1m3+2 od 120l) i groblja u Novim Mihaljevcima (3 od 1m3+2 od 120l) postaviti djelatnici Komunalca Požega. </t>
  </si>
  <si>
    <t>Izrada projektne dokumentacije sustava videnadzora i elektroinstalacija na odlagalištu</t>
  </si>
  <si>
    <t>Integracija informatičke opreme na tržnici</t>
  </si>
  <si>
    <t>Nabava opreme videonadzora i ostale opreme i izgradnja lokalne mreže s ciljem integracije informatičke opreme na tržnici u domenu Komunalac Požega</t>
  </si>
  <si>
    <t>Izrada dokumentacije za ishođenje dozvole za gospodarenje otpadom na odlagalištu i podnošenje zahtjeva u ReDGO</t>
  </si>
  <si>
    <t>Po ishođenju uporabne dozvole za proširenu plohu reciklažnog dvorišta na odlagalištu Vinogradine planirano je pokretanje aktivnosti na ishođenju nove dozvole za gospodarenje otpadom na odlagalištu Vinogradine koje uključuje izradu elaborata gospodarenja otpadom i ostale dokumentacije sukladno Pravilniku o gospodarenju otpadom (NN 106/22, 138/24 i 108/25) te podnošenje zahtjeva u sustavu ReDGO (Registar djelatnosti gospodarenja otpadom).</t>
  </si>
  <si>
    <t>Na Groblju Jagodnjak radovi investicijskog održavanja obuhvatili  bi sanaciju grobljanskih objekata (mrtvačnice, staza, ograda, uređaja). Planirani radovi uključuju bojanja, nasipavanja staza i druge popravke. Radove održavanja će izvoditi Komunalac Požega. Za nabavu materijala za investicijsko održavanje provodit će se postupci jednostavnih nabava. Financiranje je planirano sredstvima iz grobljanskih naknada.</t>
  </si>
  <si>
    <t>Na Groblju Krista Kralja je planirano je postavljanje zdenca i opločenja oko zdenca na početku grobnog polja 11. Predviđena je zaštita kamenih površina centralnog križa i obnova vanjskih keramičkih pločica gospodarskih objekata na groblju. Planirano je i uređenje zelenila sadnjom stabala i ukrasnih grmova. Za navedene radove provest će se postupci jednostavnih nabava za sredstva rada i potreban materijal dok će radove izvoditi djelatnici Komunalca Požega. Radove uređenja zelenila izvodio bi Komunalac Požega, a za nabavu sadnog i ostalog materijala potrebnog za sadnju (sadnice, gnojivo, kolci, bužiri i dr.) proveli bi se postupci nabave. Financiranje je planirano sredstvima iz grobljanskih naknada.</t>
  </si>
  <si>
    <t>Provedba postupka nabave za novu opremu videonadzora s ciljem obnove,  povećanja kvalitete nadzora i razine sigurnosti u upravnoj zgradi</t>
  </si>
  <si>
    <t>SREDSTVA GRADA POŽEGE</t>
  </si>
  <si>
    <t>IZVORI FINANCIRANJA</t>
  </si>
  <si>
    <t>Požega, prosinac 2025.</t>
  </si>
  <si>
    <t>DIREKTORICA:</t>
  </si>
  <si>
    <t>Marijana Puntarić, dipl.oec.</t>
  </si>
  <si>
    <t>Betoniranje površine s ciljem osiguranja prostora za sladištenje materijala za izgradnju grobnica</t>
  </si>
  <si>
    <t>Sanacija grobljanskih objekata (staza, stepenica, zidova, ograda, uređaja) i hortikulturno uređenje s ciljem bolje pristupačnosti grobnicama, zaštite grobnih mjesta i uljepšavanja groblja te izgradnja potpornog zida ispred ulaza u groblje radi zaštite ljudi i vozila</t>
  </si>
  <si>
    <t>Na Groblju sv.Ilije radovi investicijskog održavanja obuhvatili bi sanaciju grobljanskih objekata (staza, stepenica, zidova, ograda, uređaja), ugradnju klima uređaja u objektu za zaposlene, obnovu rasvjete groblja, zaštitu kamenih površina centralnog križa i hortikulturno uređenje. Radove investicijskog održavanja će izvoditi Komunalac Požega, osim u slučaju ugradnje klima uređaja i obnove rasvjetnih tijela, gdje će biti angažirani vanjski suradnici. Za nabavu materijala za investicijsko održavanje provodit će se postupci jednostavnih nabava. Planirano je uređenje zelenila na groblju. Transport sadnica i sadnju zelenila izvodio bi Komunalac Požega, a za nabavu sadnog i ostalog materijala potrebnog za sadnju (sadnice, gnojivo, kolci, bužiri) proveli bi se postupci nabave. Financiranje je planirano sredstvima iz grobljanskih naknada. Izgradnja potpornog zida ispred ulaza u groblje s desne strane planirana je zbog zaštite ljudi i vozila, a planirano je financiranje sredstvima Grada Požege.</t>
  </si>
  <si>
    <t>Radovi investicijskog održavanja na Groblju sv. Elizabete obuhvatili bi sanaciju grobljanskih objekata (staza, stepenica, zidova, ograda, uređaja) i hortikulturno uređenje groblja.  Radove održavanja će izvoditi Komunalac Požega, a za nabavu materijala i sredstava rada provodit će se postupci jednostavnih nabava. Na groblju je planirano hortikulturno uređenje sadnjom stabala i ukrasnih grmova radi osiguranja povoljnijih mikroklimatskih uvjeta na groblju za vrijeme sahrana. Uz kapelicu je predviđena sadnja drveća u velike žardinjere koje bi se postavile na južnoj strani platoa. Za hortikulturno uređenje proveli bi se postupci nabave za potreban materijal za sadnju (sadnice, gnojivo, kolci, bužiri) i opremu (žardinjere), a radove izveo Komunalac Požega. Planirano je financiranje sredstvima iz grobljanskih naknada.</t>
  </si>
  <si>
    <t>Izrada dokumentacije za usklađenje reciklažnih dvorišta sa zakonskom regulativom</t>
  </si>
  <si>
    <t>Izrada dokumentacije za potrebe izdavanja nove dozvole za gospodarenje otpadom te omogućavanja daljnjeg obavljanja djelatnosti gospodarenja otpadom na odlagalištu</t>
  </si>
  <si>
    <t>Izvedba radova na uređenju kasete za azbest, izrada dokumentacije s ciljem produženja dozvole za gospodarenje otpadom za građevni otpad koji sadrži azbest</t>
  </si>
  <si>
    <t xml:space="preserve">Na ostalim grobljima Grada Požege kojima upravlja Komunalac Požega (Mihaljevci i Novi Mihaljevci, Vidovci, Dervišaga, Novo Selo i Štitnjak) obavljat će se radovi investicijskog održavanja koji uključuju popravak grobljanskih objekata (kapelica, staza, ograda) i uređaja (slavine, rasvjetna tijela i dr.). Radovi uključuju bojanja, nasipavanja, betoniranja i druge popravke prema potrebama. Radove će izvoditi Komunalac Požega, a za nabavu materijala i sredstava rada provest će se postupci jednostavnih nabava. Na groblju u Dervišagi planirana je izrada i postavljanje stalka za metle i kante kako bi se poboljšali uvjeti za korisnike i djelatnike groblja. Stalak će izraditi i postaviti vanjski izvođač nakon provedenog postupka jednostavne nabave. Na groblju u Vidovcima planirano je hortikulturno uređenje sadnjom stabala radi osiguranja povoljnijih mikroklimatskih uvjeta na groblju za vrijeme sahrana. Za hortikulturno uređenje proveli bi se postupci nabave za potreban materijal za sadnju (sadnice, gnojivo, kolci, bužiri), a radove izveo Komunalac Požega. Planirano je financiranje iz sredstava grobljanskih naknada.
 </t>
  </si>
  <si>
    <t xml:space="preserve">Radove na odlagalištu provodi Komunalac Požega te osigurava potrebna sredstva za rad, materijale, uređaje i strojeve. Planirani su radovi podizanja obodnih nasipa zemljanim materijalom, izgradnja odzračnika za otplinjavanje te izgradnja privremenih prometnica po tijelu odlagališta zbog pristupa specijalnim komunalnim vozilima. Na zapadnom dijelu tijela odlagališta planirano je ublažavanje nagiba nasipa za što je predviđeno angažiranje vanjskog izvođača. Za nabavu materijala i sredstava za rad i usluge (prijevozničke, rovokopačke i druge usluge) potrebno je provesti postupke nabava. </t>
  </si>
  <si>
    <t>Na odlagalištu Vinogradine planirana je dogradnja sustava videonadzora i elektroinslalacija zbog zaštite od izvanrednih događaja na odlagalištu, kontrole ulaza i istovara otpada te kontrole neovlaštenih ulaza.  Za potrebe ove investicije potrebno je izraditi projektnu dokumentaciju za koju će se provesti postupci jednostavnih nabava. Izrada projektne dokumentacije za dogradnju videonadzora na odlagalištu financirat će se sredstvima iz cijene usluge.</t>
  </si>
  <si>
    <t>Prema Pravilniku o gospodarenju otpadom (NN 106/22, 138/24 i 108/25) za sve lokacije gospodarenja otpadom, pa tako i za reciklažna dvorišta, potrebno je izraditi elaborate zaštite od požara i ostalu dokumentaciju propisanu pravilnikom (interni godišnji program obuke i osposobljavanja, dokument odgovornosti, ovlasti i odnosa ključnih osoba u gospodarenju otpadom, program praćenja bilježenja i izvješćivanja, upute za provedbu mjera u skladu s posebnim propisima zaštite na radu, plan za hitne situacije).</t>
  </si>
  <si>
    <t>Na odlagalištu Vinogradine planirana je adaptacija skladišnog prostora porte (alatnice) u ured voditelja odlagališta radi bolje organizacije rada, praćenja tehnoloških procesa, kontrole otpada, voda i odlagališnih plinova te vođenja svih potrebnih evidencija na odlagalištu. Provest će se postupci jednostavnih nabava za materijal građevinskih  radova, opremu i namještaj. Radove će izvesti djelatnici Komunalca Požega. Financiranje je planirano sredstvima iz cijene usluge.</t>
  </si>
  <si>
    <t>Geodetski snimak i izračun raspoloživog kapaciteta odlagališta obavljaju se prema čl. 5 Dodatka IV. Ugovora o sanaciji odlagališta i Odluci o izmjenama i dopunama Odluke o redoslijedu i dinamici zatvaranja odlagališta (NN 120/23). Ove usluge pružaju vanjski suradnici, geodetska i projektanska tvrtka. Za navedene usluge potrebno je provesti postupak nabave u siječnju 2026. Rok za dostavu podataka u Fond za zaštitu okoliša i energetsku učinkovitost je 31.1.2026.</t>
  </si>
  <si>
    <t>Za provedbu izobrazno-informativnih aktivnosti u 2025. godini izrađeni su edukativni i informativni materijali (eko mape, letci, vrećice, bojice, obloge za info pult)  te je u 2026. godini planirana provedba edukativnih radionica u školama i vrtićima u svim JLS u kojima Komunalac Požega obavlja javnu uslugu. Planirano je da JLS financiraju održavanje radionica i prijevoz učenika do lokacija gospodarenja otpadom (RD Požega i odlagalište Vinogradine) te poslovne zgrade Komunalca Požega u Industrijskoj ulici. Očekuje se poziv Fonda za zaštitu okoliša i energetsku učinkovitost pod nazivom Javni poziv za neposredno provođenje sufinanciranja izobrazno-informativnih aktivnosti o gospodarenju otpadom u okviru kružnog gospodarstva na koji se Komunalac Požega planira javiti s ciljem nabave novih edukativnih i informativnih materijala.</t>
  </si>
  <si>
    <t>Provedba nabava za uslugu održavanja sjeverne lagune na odlagalištu s ciljem provođenja preventivnih mjera u zaštiti okoliša</t>
  </si>
  <si>
    <t>Radovi na održavanju sjeverne lagune odlagališta</t>
  </si>
  <si>
    <t>Radovi uključuju manje popravke objekata i instalacija zbog zaštite, održavanja i funkcionalnosti objekata</t>
  </si>
  <si>
    <t>Ad 1 .</t>
  </si>
  <si>
    <t>Planirano je oplemenjivanje južnog djela tržnice drvećem i raslinjem kako bi se stvorila zelena barijera između tržnice i stambenih objekata, hlad te ugodniji prostor tijekom kupovine. Na sjevernoj strani uz prilaz štandovima planirano je stvaranje zelenog zida prikladnim vrstama kako bi se smanjili naleti sjevernog vjetra, a prodavači i potrošači zaštitili od nepovoljnih vremenskih uvjeta. Hortikulturnim uređenjem tržnice doprinijelo bi se zelenoj urbanoj obnovi grada te stvaranju povoljnijih mikroklimatskih uvjeta na prostoru tržnice. Planirano je provođenje postupaka jednostavne nabave.U financiranju uređenja južnog zelenog pojasa sadnicama drveća i nabave žardinjera i sadnica za zaštitu od naleta vjetra očekuje se pomoć u financiranju od strane Grada Požege iz proračunskih sredstava.</t>
  </si>
  <si>
    <t>Planirane su aktivnosti na održavanju sjeverne lagune na odlagalištu. Provest će se postupci jednostavnih nabava, a aktivnosti financirati sredstvima iz cijene usluge.</t>
  </si>
  <si>
    <t>Planirani radovi investicijskog održavanja upravne zgrade uključuju sanaciju ulaza Odjela za organiziranje, naplatu i održavanje parkirališta koja predviđa zamjenu keramičkih pločica na ulazu te eventualne manje popravke instalacija u upravnoj (grijanja, hlađenja, vode, odvodnje). Planirana je provedba postupaka nabave za radove održavanja upravne zgrade koji će se financirati vlastitim sredstvima Društva.</t>
  </si>
  <si>
    <t>Terenska oprema kontrolora naplate parkiranja izložena je vremenskim uvjetima zbog čega dolazi do kvarova i potrebe popravka ili nabave novih prijenosnih terminala i pisača. Kvar terminala i pisača ne može se predvidjeti tako da se popravci i nabava novih obavljaju po potrebi tijekom cijele godine. Pri nabavi novih uređaja vodi se računa o modernizaciji službe. Za nabavu rezervnih dijelova kao i nabavu novih terminala i pisača planira se pokretanje jednostavnih postupaka nabave. Planirana sredstva određena su prema podacima utrošenih sredstava iz prethodnih razdoblja, a financirat će se vlastitim sredstvima Društva.</t>
  </si>
  <si>
    <t>Zbog dugogodišnje uporabe, izloženosti vremenskim uvjetima koji se kreću od iznimno visokih do niskih temperatura, utjecaja vlage u zraku, kiša i pljuskova, parkirni automati izloženi su velikim vremenskim oscilacijama te podliježu kvarovima mehaničkih dijelova i pregorijevanju elektronskih komponenti. S obzirom na to da nije moguće predvidjeti kada će se ti kvarovi dogoditi, isti se otklanjaju tijekom cijele godine po potrebi. Za nabavu elektronskih i mehaničkih dijelova parkirnih automata s ciljem kontinuiranog funkcioniranja službe naplate parkiranja, postupci jednostavnih nabava provodit će se prema potrebama. Iznos planiranih sredstava određen je iskustveno prema podacima iz prethodnog razdoblja, a financirat će se vlastitim sredstvima Društva.</t>
  </si>
  <si>
    <t>Postojeća 4 parkirna automata koja su nadograđena 1998., a  koje više nije moguće nadograđivati jer se ne proizvode dijelovi za njih, potrebno je zamijeniti novima. Za nove parkirne automate potrebno je provesti postupke jednostavnih nabava. Nabava novih automata financirat će se vlastitim sredstvima Društva.</t>
  </si>
  <si>
    <t xml:space="preserve">Zbog problema nemogućnosti popravka postojećih modema u parkirnim automatima, jer se više ne proizvode, potrebno ih je postupno zamijeniti na svim parkirnim automatima. Za nove modeme potrebno je provesti postupke jednostavnih nabava. Nabava novih modema za parkirne automate financirat će se vlastitim sredstvima Društva. </t>
  </si>
  <si>
    <t>Svake godine tradicionalno se održavaju dvije edukativne radionice vezane za rad tržnice i ostalih djelatnosti društva. Cilj radionica je informiranje i edukacija djelatnika, prodavatelja i korisnika tržnice o važnosti zdrave prehrane i kupovanja domaćih proizvoda, a paralelno s promidžbom rada tržnice provodi se i edukacija o pravilnom postupanju s ambalažnim otpadom koji ostaje nakon uporabe proizvoda, korištenju platnenih vrećica pri odlasku u kupovinu i sl. Prigodno se dijele izrađeni informativni i edukativni materijali te platnene vrećice. Edukaciju i podjelu informativnih i edukativnih materijala provode djelatnici Razvojno-tehničkog sektora. Za izradu i informativnih i edukativnih materijala po potrebi će se provesti postupci jednostavnih nabava. Promidžba rada gradske tržnice provodit će se uz financiranje vlastitim sredstvima Društva.</t>
  </si>
  <si>
    <t>Stavka obuhvaća izgradnju lokalne mreže, ugradnju opreme videonadzora i ostale opreme te integraciju tržnice u domenu Komunalac Požega. Predviđena je provedba postupka jednostavnih nabava za potrebe realizacije planiranih aktivnosti te financiranje vlastitim sredstvima Društva.</t>
  </si>
  <si>
    <t>Planirano je ulaganje u nabavu i ugradnju nove opreme videonadzora u upravnoj zgradi društva koje uključuje nabavu 5 IP kamera i 16-kanalni videorekorder. Za potrebe ove investicije provest će se postupci jednostavnih nabava nove opreme i usluga. Financirat će se vlastitim sredstvima Društva.</t>
  </si>
  <si>
    <t>Na sjeveroistočnom dijelu poslovnog kruga potrebno je provesti radove betoniranja. Betonska ploha predviđena je kao dodatni prostor za skladištenje građevnog materijala za izgradnju grobnica. Financirat će se vlastitim sredstvima Društva.</t>
  </si>
  <si>
    <t>Ad 5.-9.</t>
  </si>
  <si>
    <t>UKUPNA VRIJEDNOST INVESTICIJE                    /€/</t>
  </si>
  <si>
    <r>
      <t>UKUPNA VRIJEDNOST INVESTICIJE              /</t>
    </r>
    <r>
      <rPr>
        <b/>
        <sz val="10"/>
        <rFont val="Calibri"/>
        <family val="2"/>
        <charset val="238"/>
      </rPr>
      <t>€</t>
    </r>
    <r>
      <rPr>
        <b/>
        <sz val="10"/>
        <rFont val="Arial Narrow"/>
        <family val="2"/>
        <charset val="238"/>
      </rPr>
      <t>/</t>
    </r>
  </si>
  <si>
    <t>Požega, prosinac 2025. g.</t>
  </si>
  <si>
    <t>31.10.2026.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</si>
</sst>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CE"/>
      <charset val="238"/>
    </font>
    <font>
      <sz val="10"/>
      <name val="Arial"/>
      <family val="2"/>
      <charset val="238"/>
    </font>
    <font>
      <u/>
      <sz val="10"/>
      <color indexed="12"/>
      <name val="Arial CE"/>
      <charset val="238"/>
    </font>
    <font>
      <b/>
      <sz val="10"/>
      <name val="Arial Narrow"/>
      <family val="2"/>
      <charset val="238"/>
    </font>
    <font>
      <sz val="10"/>
      <name val="Arial Narrow"/>
      <family val="2"/>
      <charset val="238"/>
    </font>
    <font>
      <b/>
      <sz val="8"/>
      <name val="Arial Narrow"/>
      <family val="2"/>
      <charset val="238"/>
    </font>
    <font>
      <sz val="12"/>
      <name val="Arial Narrow"/>
      <family val="2"/>
      <charset val="238"/>
    </font>
    <font>
      <b/>
      <sz val="12"/>
      <name val="Arial Narrow"/>
      <family val="2"/>
      <charset val="238"/>
    </font>
    <font>
      <u/>
      <sz val="10"/>
      <color indexed="12"/>
      <name val="Arial Narrow"/>
      <family val="2"/>
      <charset val="238"/>
    </font>
    <font>
      <b/>
      <sz val="16"/>
      <name val="Arial Narrow"/>
      <family val="2"/>
      <charset val="238"/>
    </font>
    <font>
      <sz val="10"/>
      <color theme="3"/>
      <name val="Arial Narrow"/>
      <family val="2"/>
      <charset val="238"/>
    </font>
    <font>
      <b/>
      <sz val="14"/>
      <color rgb="FF0070C0"/>
      <name val="Arial Narrow"/>
      <family val="2"/>
      <charset val="238"/>
    </font>
    <font>
      <sz val="11"/>
      <name val="Arial Narrow"/>
      <family val="2"/>
      <charset val="238"/>
    </font>
    <font>
      <b/>
      <sz val="11"/>
      <name val="Arial Narrow"/>
      <family val="2"/>
      <charset val="238"/>
    </font>
    <font>
      <b/>
      <sz val="10"/>
      <name val="Calibri"/>
      <family val="2"/>
      <charset val="238"/>
    </font>
    <font>
      <b/>
      <sz val="7"/>
      <name val="Arial Narrow"/>
      <family val="2"/>
      <charset val="238"/>
    </font>
    <font>
      <b/>
      <sz val="10"/>
      <color rgb="FFFF0000"/>
      <name val="Arial Narrow"/>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75">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center"/>
    </xf>
    <xf numFmtId="3" fontId="4" fillId="0" borderId="0" xfId="0" applyNumberFormat="1" applyFont="1" applyAlignment="1">
      <alignment vertical="center"/>
    </xf>
    <xf numFmtId="49" fontId="4" fillId="0" borderId="0" xfId="0" applyNumberFormat="1" applyFont="1" applyAlignment="1">
      <alignment horizontal="center" vertical="center"/>
    </xf>
    <xf numFmtId="0" fontId="3" fillId="0" borderId="0" xfId="0" applyFont="1" applyAlignment="1">
      <alignment horizontal="right" vertical="center"/>
    </xf>
    <xf numFmtId="3" fontId="3" fillId="0" borderId="0" xfId="0" applyNumberFormat="1" applyFont="1" applyAlignment="1">
      <alignment vertical="center"/>
    </xf>
    <xf numFmtId="3" fontId="7" fillId="0" borderId="0" xfId="0" applyNumberFormat="1" applyFont="1" applyAlignment="1">
      <alignment horizontal="left" vertical="center"/>
    </xf>
    <xf numFmtId="3" fontId="3" fillId="0" borderId="0" xfId="0" applyNumberFormat="1" applyFont="1" applyAlignment="1">
      <alignment horizontal="right" vertical="center"/>
    </xf>
    <xf numFmtId="0" fontId="7" fillId="0" borderId="0" xfId="0" applyFont="1"/>
    <xf numFmtId="0" fontId="8" fillId="0" borderId="0" xfId="1" applyFont="1" applyAlignment="1" applyProtection="1"/>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11" fillId="0" borderId="0" xfId="0" applyNumberFormat="1" applyFont="1" applyAlignment="1">
      <alignment horizontal="left" vertical="center"/>
    </xf>
    <xf numFmtId="4" fontId="11" fillId="0" borderId="0" xfId="0" applyNumberFormat="1" applyFont="1" applyAlignment="1">
      <alignment vertical="center"/>
    </xf>
    <xf numFmtId="0" fontId="11" fillId="0" borderId="0" xfId="0" applyFont="1" applyAlignment="1">
      <alignment vertical="center"/>
    </xf>
    <xf numFmtId="3" fontId="5" fillId="2" borderId="5" xfId="0" applyNumberFormat="1" applyFont="1" applyFill="1" applyBorder="1" applyAlignment="1">
      <alignment horizontal="center" vertical="center" wrapText="1"/>
    </xf>
    <xf numFmtId="4" fontId="11" fillId="0" borderId="0" xfId="0" applyNumberFormat="1" applyFont="1" applyAlignment="1">
      <alignment horizontal="center" vertical="center"/>
    </xf>
    <xf numFmtId="3" fontId="4" fillId="0" borderId="0" xfId="0" applyNumberFormat="1" applyFont="1" applyAlignment="1">
      <alignment horizontal="center" vertical="center"/>
    </xf>
    <xf numFmtId="3" fontId="3" fillId="0" borderId="0" xfId="0" applyNumberFormat="1" applyFont="1" applyAlignment="1">
      <alignment horizontal="center" vertical="center"/>
    </xf>
    <xf numFmtId="3" fontId="7" fillId="0" borderId="0" xfId="0" applyNumberFormat="1" applyFont="1" applyAlignment="1">
      <alignment horizontal="center" vertical="center"/>
    </xf>
    <xf numFmtId="3" fontId="5" fillId="2" borderId="2" xfId="0" applyNumberFormat="1" applyFont="1" applyFill="1" applyBorder="1" applyAlignment="1">
      <alignment horizontal="center" vertical="center" wrapText="1"/>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3" fontId="4" fillId="0" borderId="0" xfId="0" applyNumberFormat="1" applyFont="1" applyAlignment="1">
      <alignment horizontal="center" vertical="top"/>
    </xf>
    <xf numFmtId="4" fontId="3" fillId="0" borderId="0" xfId="0" applyNumberFormat="1" applyFont="1" applyAlignment="1">
      <alignment horizontal="right" vertical="center"/>
    </xf>
    <xf numFmtId="4" fontId="3" fillId="0" borderId="0" xfId="0" applyNumberFormat="1" applyFont="1" applyAlignment="1">
      <alignment vertical="center"/>
    </xf>
    <xf numFmtId="49" fontId="4" fillId="0" borderId="0" xfId="0" applyNumberFormat="1" applyFont="1" applyAlignment="1">
      <alignment horizontal="justify" vertical="top" wrapText="1"/>
    </xf>
    <xf numFmtId="3" fontId="5" fillId="2" borderId="20" xfId="0" applyNumberFormat="1" applyFont="1" applyFill="1" applyBorder="1" applyAlignment="1">
      <alignment horizontal="center" vertical="center" wrapText="1"/>
    </xf>
    <xf numFmtId="49" fontId="4" fillId="0" borderId="0" xfId="0" applyNumberFormat="1" applyFont="1" applyAlignment="1">
      <alignment horizontal="center" vertical="top"/>
    </xf>
    <xf numFmtId="49" fontId="4" fillId="0" borderId="0" xfId="0" applyNumberFormat="1" applyFont="1" applyAlignment="1">
      <alignment vertical="top"/>
    </xf>
    <xf numFmtId="0" fontId="4" fillId="0" borderId="0" xfId="0" applyFont="1" applyAlignment="1">
      <alignment horizontal="justify" vertical="top" wrapText="1"/>
    </xf>
    <xf numFmtId="3" fontId="4" fillId="0" borderId="0" xfId="0" applyNumberFormat="1" applyFont="1" applyAlignment="1">
      <alignment horizontal="justify" vertical="top" wrapText="1"/>
    </xf>
    <xf numFmtId="49" fontId="4" fillId="0" borderId="0" xfId="0" applyNumberFormat="1" applyFont="1" applyAlignment="1">
      <alignment vertical="center"/>
    </xf>
    <xf numFmtId="49" fontId="4" fillId="0" borderId="0" xfId="0" applyNumberFormat="1" applyFont="1" applyAlignment="1">
      <alignment vertical="top" wrapText="1"/>
    </xf>
    <xf numFmtId="3" fontId="5" fillId="2" borderId="4" xfId="0" applyNumberFormat="1" applyFont="1" applyFill="1" applyBorder="1" applyAlignment="1">
      <alignment horizontal="center" vertical="center" wrapText="1"/>
    </xf>
    <xf numFmtId="4" fontId="12" fillId="0" borderId="1" xfId="0" applyNumberFormat="1" applyFont="1" applyBorder="1" applyAlignment="1">
      <alignment horizontal="right" vertical="center"/>
    </xf>
    <xf numFmtId="4" fontId="12" fillId="0" borderId="3" xfId="0" quotePrefix="1" applyNumberFormat="1" applyFont="1" applyBorder="1" applyAlignment="1">
      <alignment horizontal="right" vertical="center"/>
    </xf>
    <xf numFmtId="4" fontId="12" fillId="0" borderId="6" xfId="0" quotePrefix="1" applyNumberFormat="1" applyFont="1" applyBorder="1" applyAlignment="1">
      <alignment horizontal="right" vertical="center"/>
    </xf>
    <xf numFmtId="4" fontId="12" fillId="0" borderId="1" xfId="0" applyNumberFormat="1" applyFont="1" applyBorder="1" applyAlignment="1">
      <alignment horizontal="right" vertical="center" wrapText="1"/>
    </xf>
    <xf numFmtId="4" fontId="12" fillId="0" borderId="3" xfId="0" applyNumberFormat="1" applyFont="1" applyBorder="1" applyAlignment="1">
      <alignment horizontal="right" vertical="center" wrapText="1"/>
    </xf>
    <xf numFmtId="4" fontId="12" fillId="0" borderId="3" xfId="0" quotePrefix="1" applyNumberFormat="1" applyFont="1" applyBorder="1" applyAlignment="1">
      <alignment horizontal="right" vertical="center" wrapText="1"/>
    </xf>
    <xf numFmtId="3" fontId="5" fillId="2" borderId="19" xfId="0" applyNumberFormat="1" applyFont="1" applyFill="1" applyBorder="1" applyAlignment="1">
      <alignment horizontal="center" vertical="center" wrapText="1"/>
    </xf>
    <xf numFmtId="3" fontId="4" fillId="0" borderId="0" xfId="0" applyNumberFormat="1" applyFont="1" applyAlignment="1">
      <alignment vertical="top"/>
    </xf>
    <xf numFmtId="4" fontId="12" fillId="0" borderId="3" xfId="0" applyNumberFormat="1" applyFont="1" applyBorder="1" applyAlignment="1">
      <alignment horizontal="right" vertical="center"/>
    </xf>
    <xf numFmtId="4" fontId="12" fillId="0" borderId="1" xfId="0" quotePrefix="1" applyNumberFormat="1" applyFont="1" applyBorder="1" applyAlignment="1">
      <alignment horizontal="right" vertical="center"/>
    </xf>
    <xf numFmtId="4" fontId="4" fillId="0" borderId="3" xfId="0" quotePrefix="1" applyNumberFormat="1" applyFont="1" applyBorder="1" applyAlignment="1">
      <alignment horizontal="right" vertical="center"/>
    </xf>
    <xf numFmtId="4" fontId="4" fillId="0" borderId="6" xfId="0" quotePrefix="1" applyNumberFormat="1" applyFont="1" applyBorder="1" applyAlignment="1">
      <alignment horizontal="right" vertical="center"/>
    </xf>
    <xf numFmtId="4" fontId="4" fillId="0" borderId="6" xfId="0" quotePrefix="1" applyNumberFormat="1" applyFont="1" applyBorder="1" applyAlignment="1">
      <alignment horizontal="right" vertical="center" wrapText="1"/>
    </xf>
    <xf numFmtId="4" fontId="12" fillId="0" borderId="3" xfId="0" applyNumberFormat="1" applyFont="1" applyBorder="1" applyAlignment="1">
      <alignment vertical="center" wrapText="1"/>
    </xf>
    <xf numFmtId="49" fontId="4" fillId="3" borderId="21" xfId="0" applyNumberFormat="1" applyFont="1" applyFill="1" applyBorder="1" applyAlignment="1">
      <alignment horizontal="center" vertical="center"/>
    </xf>
    <xf numFmtId="49" fontId="4" fillId="3" borderId="15" xfId="0" applyNumberFormat="1" applyFont="1" applyFill="1" applyBorder="1" applyAlignment="1">
      <alignment horizontal="left" vertical="center" wrapText="1"/>
    </xf>
    <xf numFmtId="49" fontId="4" fillId="0" borderId="15" xfId="0" applyNumberFormat="1" applyFont="1" applyBorder="1" applyAlignment="1">
      <alignment horizontal="left" vertical="center" wrapText="1"/>
    </xf>
    <xf numFmtId="3" fontId="4" fillId="0" borderId="8" xfId="0" applyNumberFormat="1" applyFont="1" applyBorder="1" applyAlignment="1">
      <alignment horizontal="center" vertical="center"/>
    </xf>
    <xf numFmtId="49" fontId="4" fillId="3" borderId="14" xfId="0" applyNumberFormat="1" applyFont="1" applyFill="1" applyBorder="1" applyAlignment="1">
      <alignment horizontal="center" vertical="center"/>
    </xf>
    <xf numFmtId="3" fontId="4" fillId="0" borderId="16" xfId="0" applyNumberFormat="1" applyFont="1" applyBorder="1" applyAlignment="1">
      <alignment horizontal="center" vertical="center" wrapText="1"/>
    </xf>
    <xf numFmtId="0" fontId="4" fillId="3" borderId="15" xfId="0" applyFont="1" applyFill="1" applyBorder="1" applyAlignment="1">
      <alignment horizontal="left" vertical="center" wrapText="1"/>
    </xf>
    <xf numFmtId="49" fontId="4" fillId="3" borderId="1" xfId="0" applyNumberFormat="1" applyFont="1" applyFill="1" applyBorder="1" applyAlignment="1">
      <alignment horizontal="center" vertical="center"/>
    </xf>
    <xf numFmtId="0" fontId="4" fillId="3" borderId="16" xfId="0" applyFont="1" applyFill="1" applyBorder="1" applyAlignment="1">
      <alignment horizontal="left" vertical="center" wrapText="1"/>
    </xf>
    <xf numFmtId="3" fontId="4" fillId="0" borderId="22" xfId="0" applyNumberFormat="1" applyFont="1" applyBorder="1" applyAlignment="1">
      <alignment horizontal="center" vertical="center"/>
    </xf>
    <xf numFmtId="49" fontId="4" fillId="3" borderId="3" xfId="0" applyNumberFormat="1" applyFont="1" applyFill="1" applyBorder="1" applyAlignment="1">
      <alignment horizontal="left" vertical="center" wrapText="1"/>
    </xf>
    <xf numFmtId="49" fontId="4" fillId="0" borderId="3" xfId="0" applyNumberFormat="1" applyFont="1" applyBorder="1" applyAlignment="1">
      <alignment horizontal="left" vertical="center" wrapText="1"/>
    </xf>
    <xf numFmtId="3" fontId="4" fillId="0" borderId="6" xfId="0" applyNumberFormat="1" applyFont="1" applyBorder="1" applyAlignment="1">
      <alignment horizontal="center" vertical="center"/>
    </xf>
    <xf numFmtId="49" fontId="4" fillId="3" borderId="8" xfId="0" applyNumberFormat="1" applyFont="1" applyFill="1" applyBorder="1" applyAlignment="1">
      <alignment horizontal="left" vertical="center" wrapText="1"/>
    </xf>
    <xf numFmtId="4" fontId="12" fillId="0" borderId="24" xfId="0" applyNumberFormat="1" applyFont="1" applyBorder="1" applyAlignment="1">
      <alignment horizontal="right" vertical="center" wrapText="1"/>
    </xf>
    <xf numFmtId="4" fontId="12" fillId="0" borderId="25" xfId="0" applyNumberFormat="1" applyFont="1" applyBorder="1" applyAlignment="1">
      <alignment horizontal="right" vertical="center" wrapText="1"/>
    </xf>
    <xf numFmtId="4" fontId="4" fillId="0" borderId="25" xfId="0" quotePrefix="1" applyNumberFormat="1" applyFont="1" applyBorder="1" applyAlignment="1">
      <alignment horizontal="right" vertical="center" wrapText="1"/>
    </xf>
    <xf numFmtId="4" fontId="4" fillId="0" borderId="26" xfId="0" quotePrefix="1" applyNumberFormat="1" applyFont="1" applyBorder="1" applyAlignment="1">
      <alignment horizontal="right" vertical="center" wrapText="1"/>
    </xf>
    <xf numFmtId="4" fontId="12" fillId="3" borderId="30" xfId="0" applyNumberFormat="1" applyFont="1" applyFill="1" applyBorder="1" applyAlignment="1">
      <alignment horizontal="right" vertical="center" wrapText="1"/>
    </xf>
    <xf numFmtId="4" fontId="12" fillId="3" borderId="23" xfId="0" applyNumberFormat="1" applyFont="1" applyFill="1" applyBorder="1" applyAlignment="1">
      <alignment horizontal="right" vertical="center" wrapText="1"/>
    </xf>
    <xf numFmtId="4" fontId="12" fillId="0" borderId="14" xfId="0" applyNumberFormat="1" applyFont="1" applyBorder="1" applyAlignment="1">
      <alignment horizontal="right" vertical="center"/>
    </xf>
    <xf numFmtId="4" fontId="4" fillId="0" borderId="15" xfId="0" quotePrefix="1" applyNumberFormat="1" applyFont="1" applyBorder="1" applyAlignment="1">
      <alignment horizontal="right" vertical="center"/>
    </xf>
    <xf numFmtId="4" fontId="4" fillId="0" borderId="8" xfId="0" quotePrefix="1" applyNumberFormat="1" applyFont="1" applyBorder="1" applyAlignment="1">
      <alignment horizontal="right" vertical="center"/>
    </xf>
    <xf numFmtId="4" fontId="13" fillId="2" borderId="24" xfId="0" applyNumberFormat="1" applyFont="1" applyFill="1" applyBorder="1" applyAlignment="1">
      <alignment horizontal="right" vertical="center"/>
    </xf>
    <xf numFmtId="4" fontId="13" fillId="2" borderId="25" xfId="0" applyNumberFormat="1" applyFont="1" applyFill="1" applyBorder="1" applyAlignment="1">
      <alignment horizontal="right" vertical="center"/>
    </xf>
    <xf numFmtId="4" fontId="13" fillId="2" borderId="25" xfId="0" applyNumberFormat="1" applyFont="1" applyFill="1" applyBorder="1" applyAlignment="1">
      <alignment vertical="center" wrapText="1"/>
    </xf>
    <xf numFmtId="4" fontId="13" fillId="2" borderId="26" xfId="0" applyNumberFormat="1" applyFont="1" applyFill="1" applyBorder="1" applyAlignment="1">
      <alignment vertical="center"/>
    </xf>
    <xf numFmtId="4" fontId="13" fillId="2" borderId="32" xfId="0" applyNumberFormat="1" applyFont="1" applyFill="1" applyBorder="1" applyAlignment="1">
      <alignment vertical="center"/>
    </xf>
    <xf numFmtId="4" fontId="13" fillId="2" borderId="26" xfId="0" applyNumberFormat="1" applyFont="1" applyFill="1" applyBorder="1" applyAlignment="1">
      <alignment horizontal="right" vertical="center"/>
    </xf>
    <xf numFmtId="4" fontId="12" fillId="0" borderId="24" xfId="0" applyNumberFormat="1" applyFont="1" applyBorder="1" applyAlignment="1">
      <alignment horizontal="right" vertical="center"/>
    </xf>
    <xf numFmtId="4" fontId="13" fillId="2" borderId="23" xfId="0" applyNumberFormat="1" applyFont="1" applyFill="1" applyBorder="1" applyAlignment="1">
      <alignment vertical="center" wrapText="1"/>
    </xf>
    <xf numFmtId="4" fontId="12" fillId="3" borderId="30" xfId="0" applyNumberFormat="1" applyFont="1" applyFill="1" applyBorder="1" applyAlignment="1">
      <alignment vertical="center" wrapText="1"/>
    </xf>
    <xf numFmtId="4" fontId="13" fillId="2" borderId="26" xfId="0" quotePrefix="1" applyNumberFormat="1" applyFont="1" applyFill="1" applyBorder="1" applyAlignment="1">
      <alignment horizontal="right" vertical="center"/>
    </xf>
    <xf numFmtId="4" fontId="4" fillId="0" borderId="26" xfId="0" quotePrefix="1" applyNumberFormat="1" applyFont="1" applyBorder="1" applyAlignment="1">
      <alignment horizontal="right" vertical="center"/>
    </xf>
    <xf numFmtId="4" fontId="12" fillId="3" borderId="23" xfId="0" applyNumberFormat="1" applyFont="1" applyFill="1" applyBorder="1" applyAlignment="1">
      <alignment vertical="center" wrapText="1"/>
    </xf>
    <xf numFmtId="49" fontId="3" fillId="2" borderId="27" xfId="0" applyNumberFormat="1" applyFont="1" applyFill="1" applyBorder="1" applyAlignment="1">
      <alignment vertical="center"/>
    </xf>
    <xf numFmtId="49" fontId="3" fillId="2" borderId="31" xfId="0" applyNumberFormat="1" applyFont="1" applyFill="1" applyBorder="1" applyAlignment="1">
      <alignment vertical="center"/>
    </xf>
    <xf numFmtId="4" fontId="4" fillId="0" borderId="0" xfId="0" applyNumberFormat="1" applyFont="1" applyAlignment="1">
      <alignment vertical="center"/>
    </xf>
    <xf numFmtId="4" fontId="13" fillId="2" borderId="23" xfId="0" applyNumberFormat="1" applyFont="1" applyFill="1" applyBorder="1" applyAlignment="1">
      <alignment horizontal="right" vertical="center" wrapText="1"/>
    </xf>
    <xf numFmtId="4" fontId="13" fillId="2" borderId="25" xfId="0" applyNumberFormat="1" applyFont="1" applyFill="1" applyBorder="1" applyAlignment="1">
      <alignment horizontal="center" vertical="center"/>
    </xf>
    <xf numFmtId="4" fontId="12" fillId="0" borderId="15" xfId="0" applyNumberFormat="1" applyFont="1" applyBorder="1" applyAlignment="1">
      <alignment vertical="center" wrapText="1"/>
    </xf>
    <xf numFmtId="4" fontId="4" fillId="0" borderId="8" xfId="0" quotePrefix="1" applyNumberFormat="1" applyFont="1" applyBorder="1" applyAlignment="1">
      <alignment horizontal="right" vertical="center" wrapText="1"/>
    </xf>
    <xf numFmtId="4" fontId="12" fillId="3" borderId="28" xfId="0" applyNumberFormat="1" applyFont="1" applyFill="1" applyBorder="1" applyAlignment="1">
      <alignment vertical="center" wrapText="1"/>
    </xf>
    <xf numFmtId="49" fontId="4" fillId="3" borderId="25" xfId="0" applyNumberFormat="1" applyFont="1" applyFill="1" applyBorder="1" applyAlignment="1">
      <alignment horizontal="left" vertical="center" wrapText="1"/>
    </xf>
    <xf numFmtId="49" fontId="4" fillId="0" borderId="25" xfId="0" applyNumberFormat="1" applyFont="1" applyBorder="1" applyAlignment="1">
      <alignment horizontal="left" vertical="center" wrapText="1"/>
    </xf>
    <xf numFmtId="3" fontId="4" fillId="0" borderId="26" xfId="0" applyNumberFormat="1" applyFont="1" applyBorder="1" applyAlignment="1">
      <alignment horizontal="center" vertical="center"/>
    </xf>
    <xf numFmtId="4" fontId="12" fillId="0" borderId="6" xfId="0" applyNumberFormat="1" applyFont="1" applyBorder="1" applyAlignment="1">
      <alignment horizontal="right" vertical="center" wrapText="1"/>
    </xf>
    <xf numFmtId="49" fontId="4" fillId="3" borderId="24" xfId="0" applyNumberFormat="1" applyFont="1" applyFill="1" applyBorder="1" applyAlignment="1">
      <alignment horizontal="center" vertical="center"/>
    </xf>
    <xf numFmtId="4" fontId="12" fillId="3" borderId="32" xfId="0" applyNumberFormat="1" applyFont="1" applyFill="1" applyBorder="1" applyAlignment="1">
      <alignment horizontal="right" vertical="center" wrapText="1"/>
    </xf>
    <xf numFmtId="49" fontId="4" fillId="3" borderId="27" xfId="0" applyNumberFormat="1" applyFont="1" applyFill="1" applyBorder="1" applyAlignment="1">
      <alignment horizontal="center" vertical="center"/>
    </xf>
    <xf numFmtId="4" fontId="12" fillId="0" borderId="25" xfId="0" quotePrefix="1" applyNumberFormat="1" applyFont="1" applyBorder="1" applyAlignment="1">
      <alignment horizontal="right" vertical="center" wrapText="1"/>
    </xf>
    <xf numFmtId="3" fontId="5" fillId="2" borderId="36" xfId="0" applyNumberFormat="1" applyFont="1" applyFill="1" applyBorder="1" applyAlignment="1">
      <alignment horizontal="center" vertical="center" wrapText="1"/>
    </xf>
    <xf numFmtId="3" fontId="15" fillId="2" borderId="20"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5" xfId="0" applyFont="1" applyFill="1" applyBorder="1" applyAlignment="1">
      <alignment horizontal="center" vertical="center" wrapText="1"/>
    </xf>
    <xf numFmtId="4" fontId="12" fillId="3" borderId="28" xfId="0" applyNumberFormat="1" applyFont="1" applyFill="1" applyBorder="1" applyAlignment="1">
      <alignment horizontal="right" vertical="center" wrapText="1"/>
    </xf>
    <xf numFmtId="49" fontId="4" fillId="0" borderId="0" xfId="0" applyNumberFormat="1" applyFont="1" applyAlignment="1">
      <alignment horizontal="left" vertical="top"/>
    </xf>
    <xf numFmtId="0" fontId="4" fillId="0" borderId="0" xfId="0" applyFont="1" applyAlignment="1">
      <alignment horizontal="left" vertical="top" wrapText="1"/>
    </xf>
    <xf numFmtId="0" fontId="16" fillId="0" borderId="0" xfId="0" applyFont="1" applyAlignment="1">
      <alignment vertical="center"/>
    </xf>
    <xf numFmtId="49" fontId="4" fillId="0" borderId="25" xfId="0" applyNumberFormat="1" applyFont="1" applyBorder="1" applyAlignment="1">
      <alignment horizontal="left" vertical="top" wrapText="1"/>
    </xf>
    <xf numFmtId="0" fontId="4" fillId="0" borderId="0" xfId="0" applyFont="1" applyAlignment="1">
      <alignment vertical="top"/>
    </xf>
    <xf numFmtId="4" fontId="12" fillId="0" borderId="26" xfId="0" applyNumberFormat="1" applyFont="1" applyBorder="1" applyAlignment="1">
      <alignment horizontal="right" vertical="center" wrapText="1"/>
    </xf>
    <xf numFmtId="4" fontId="4" fillId="0" borderId="33" xfId="0" quotePrefix="1" applyNumberFormat="1" applyFont="1" applyBorder="1" applyAlignment="1">
      <alignment horizontal="right" vertical="center"/>
    </xf>
    <xf numFmtId="4" fontId="12" fillId="3" borderId="37" xfId="0" applyNumberFormat="1" applyFont="1" applyFill="1" applyBorder="1" applyAlignment="1">
      <alignment vertical="center" wrapText="1"/>
    </xf>
    <xf numFmtId="4" fontId="12" fillId="0" borderId="18" xfId="0" applyNumberFormat="1" applyFont="1" applyBorder="1" applyAlignment="1">
      <alignment horizontal="right" vertical="center"/>
    </xf>
    <xf numFmtId="3" fontId="4" fillId="0" borderId="38" xfId="0" applyNumberFormat="1" applyFont="1" applyBorder="1" applyAlignment="1">
      <alignment horizontal="center" vertical="center" wrapText="1"/>
    </xf>
    <xf numFmtId="0" fontId="4" fillId="3" borderId="13" xfId="0" applyFont="1" applyFill="1" applyBorder="1" applyAlignment="1">
      <alignment vertical="center"/>
    </xf>
    <xf numFmtId="3" fontId="4" fillId="0" borderId="0" xfId="0" applyNumberFormat="1" applyFont="1" applyAlignment="1">
      <alignment horizontal="center" vertical="center" wrapText="1"/>
    </xf>
    <xf numFmtId="49" fontId="4" fillId="0" borderId="39" xfId="0" applyNumberFormat="1" applyFont="1" applyBorder="1" applyAlignment="1">
      <alignment horizontal="left" vertical="center" wrapText="1"/>
    </xf>
    <xf numFmtId="0" fontId="4" fillId="0" borderId="25" xfId="0" applyFont="1" applyBorder="1" applyAlignment="1">
      <alignment vertical="center" wrapText="1"/>
    </xf>
    <xf numFmtId="4" fontId="12" fillId="0" borderId="34" xfId="0" applyNumberFormat="1" applyFont="1" applyBorder="1" applyAlignment="1">
      <alignment horizontal="right" vertical="center" wrapText="1"/>
    </xf>
    <xf numFmtId="3" fontId="4" fillId="0" borderId="26" xfId="0" applyNumberFormat="1" applyFont="1" applyBorder="1" applyAlignment="1">
      <alignment horizontal="center" vertical="center" wrapText="1"/>
    </xf>
    <xf numFmtId="0" fontId="4" fillId="3" borderId="25" xfId="0" applyFont="1" applyFill="1" applyBorder="1" applyAlignment="1">
      <alignment horizontal="left" vertical="center" wrapText="1"/>
    </xf>
    <xf numFmtId="4" fontId="12" fillId="0" borderId="8" xfId="0" quotePrefix="1" applyNumberFormat="1" applyFont="1" applyBorder="1" applyAlignment="1">
      <alignment horizontal="right" vertical="center"/>
    </xf>
    <xf numFmtId="4" fontId="4" fillId="0" borderId="25" xfId="0" quotePrefix="1" applyNumberFormat="1" applyFont="1" applyBorder="1" applyAlignment="1">
      <alignment horizontal="right" vertical="center"/>
    </xf>
    <xf numFmtId="4" fontId="12" fillId="0" borderId="25" xfId="0" quotePrefix="1" applyNumberFormat="1" applyFont="1" applyBorder="1" applyAlignment="1">
      <alignment horizontal="right" vertical="center"/>
    </xf>
    <xf numFmtId="49" fontId="4" fillId="0" borderId="0" xfId="0" applyNumberFormat="1" applyFont="1" applyAlignment="1">
      <alignment horizontal="left" vertical="top" wrapText="1"/>
    </xf>
    <xf numFmtId="4" fontId="12" fillId="4" borderId="24" xfId="0" applyNumberFormat="1" applyFont="1" applyFill="1" applyBorder="1" applyAlignment="1">
      <alignment horizontal="right" vertical="center"/>
    </xf>
    <xf numFmtId="4" fontId="12" fillId="4" borderId="24" xfId="0" applyNumberFormat="1" applyFont="1" applyFill="1" applyBorder="1" applyAlignment="1">
      <alignment vertical="center"/>
    </xf>
    <xf numFmtId="4" fontId="4" fillId="4" borderId="25" xfId="0" applyNumberFormat="1" applyFont="1" applyFill="1" applyBorder="1" applyAlignment="1">
      <alignment vertical="center"/>
    </xf>
    <xf numFmtId="4" fontId="4" fillId="4" borderId="26" xfId="0" applyNumberFormat="1" applyFont="1" applyFill="1" applyBorder="1" applyAlignment="1">
      <alignment vertical="center"/>
    </xf>
    <xf numFmtId="4" fontId="12" fillId="0" borderId="23" xfId="0" applyNumberFormat="1" applyFont="1" applyBorder="1" applyAlignment="1">
      <alignment horizontal="right" vertical="center" wrapText="1"/>
    </xf>
    <xf numFmtId="4" fontId="12" fillId="0" borderId="32" xfId="0" applyNumberFormat="1" applyFont="1" applyBorder="1" applyAlignment="1">
      <alignment horizontal="right" vertical="center" wrapText="1"/>
    </xf>
    <xf numFmtId="4" fontId="4" fillId="0" borderId="7" xfId="0" quotePrefix="1" applyNumberFormat="1" applyFont="1" applyBorder="1" applyAlignment="1">
      <alignment horizontal="right" vertical="center" wrapText="1"/>
    </xf>
    <xf numFmtId="4" fontId="12" fillId="3" borderId="29" xfId="0" applyNumberFormat="1" applyFont="1" applyFill="1" applyBorder="1" applyAlignment="1">
      <alignment horizontal="right" vertical="center" wrapText="1"/>
    </xf>
    <xf numFmtId="0" fontId="9" fillId="0" borderId="0" xfId="0" applyFont="1" applyAlignment="1">
      <alignment horizontal="center" vertical="top" wrapText="1"/>
    </xf>
    <xf numFmtId="0" fontId="6" fillId="0" borderId="0" xfId="0" applyFont="1" applyAlignment="1">
      <alignment horizontal="center" vertical="center"/>
    </xf>
    <xf numFmtId="49" fontId="4" fillId="0" borderId="0" xfId="0" applyNumberFormat="1" applyFont="1" applyAlignment="1">
      <alignment horizontal="left" vertical="top"/>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49" fontId="3" fillId="2" borderId="27" xfId="0" applyNumberFormat="1" applyFont="1" applyFill="1" applyBorder="1" applyAlignment="1">
      <alignment horizontal="left" vertical="center"/>
    </xf>
    <xf numFmtId="49" fontId="3" fillId="2" borderId="31" xfId="0" applyNumberFormat="1" applyFont="1" applyFill="1" applyBorder="1" applyAlignment="1">
      <alignment horizontal="left" vertical="center"/>
    </xf>
    <xf numFmtId="49" fontId="3" fillId="2" borderId="32" xfId="0" applyNumberFormat="1" applyFont="1" applyFill="1" applyBorder="1" applyAlignment="1">
      <alignment horizontal="left" vertical="center"/>
    </xf>
    <xf numFmtId="49" fontId="4" fillId="0" borderId="0" xfId="0" applyNumberFormat="1" applyFont="1" applyAlignment="1">
      <alignment horizontal="justify" vertical="top" wrapText="1"/>
    </xf>
    <xf numFmtId="0" fontId="3" fillId="2" borderId="2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3" fontId="3" fillId="2" borderId="16"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0" fontId="4" fillId="0" borderId="0" xfId="0" applyFont="1" applyAlignment="1">
      <alignment horizontal="justify" vertical="top" wrapText="1"/>
    </xf>
    <xf numFmtId="49" fontId="4" fillId="0" borderId="0" xfId="0" applyNumberFormat="1" applyFont="1" applyAlignment="1">
      <alignment horizontal="center" vertical="top"/>
    </xf>
    <xf numFmtId="49" fontId="4" fillId="0" borderId="0" xfId="0" applyNumberFormat="1" applyFont="1" applyAlignment="1">
      <alignment horizontal="left" vertical="top" wrapText="1"/>
    </xf>
    <xf numFmtId="0" fontId="4" fillId="0" borderId="0" xfId="0" applyFont="1" applyAlignment="1">
      <alignment horizontal="left" vertical="top" wrapText="1"/>
    </xf>
    <xf numFmtId="49" fontId="4" fillId="0" borderId="0" xfId="0" applyNumberFormat="1" applyFont="1" applyAlignment="1">
      <alignment horizontal="left" vertical="center" wrapText="1"/>
    </xf>
    <xf numFmtId="3" fontId="3" fillId="2" borderId="8"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4" fillId="0" borderId="0" xfId="0" applyNumberFormat="1" applyFont="1" applyAlignment="1">
      <alignment horizontal="justify" vertical="top" wrapText="1"/>
    </xf>
    <xf numFmtId="3" fontId="4" fillId="0" borderId="0" xfId="0" applyNumberFormat="1" applyFont="1" applyAlignment="1">
      <alignment horizontal="center" vertical="top"/>
    </xf>
    <xf numFmtId="0" fontId="3" fillId="2" borderId="14" xfId="0" applyFont="1" applyFill="1" applyBorder="1" applyAlignment="1">
      <alignment horizontal="center" vertical="center"/>
    </xf>
    <xf numFmtId="0" fontId="3" fillId="2" borderId="18" xfId="0" applyFont="1" applyFill="1" applyBorder="1" applyAlignment="1">
      <alignment horizontal="center" vertical="center"/>
    </xf>
    <xf numFmtId="3" fontId="4" fillId="0" borderId="0" xfId="0" applyNumberFormat="1" applyFont="1" applyAlignment="1">
      <alignment horizontal="left" vertical="top" wrapText="1"/>
    </xf>
    <xf numFmtId="0" fontId="3" fillId="2" borderId="37" xfId="0" applyFont="1" applyFill="1" applyBorder="1" applyAlignment="1">
      <alignment horizontal="center" vertical="center" wrapText="1"/>
    </xf>
    <xf numFmtId="0" fontId="4" fillId="0" borderId="0" xfId="0" applyFont="1" applyAlignment="1">
      <alignment horizontal="center" vertical="center"/>
    </xf>
    <xf numFmtId="4" fontId="11" fillId="0" borderId="0" xfId="0" applyNumberFormat="1" applyFont="1" applyAlignment="1">
      <alignment horizontal="center" vertical="center"/>
    </xf>
    <xf numFmtId="0" fontId="3" fillId="2" borderId="3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7" xfId="0" applyFont="1" applyFill="1" applyBorder="1" applyAlignment="1">
      <alignment horizontal="center" vertical="center"/>
    </xf>
  </cellXfs>
  <cellStyles count="2">
    <cellStyle name="Hiperveza" xfId="1" builtinId="8"/>
    <cellStyle name="Normalno"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133350</xdr:colOff>
      <xdr:row>4</xdr:row>
      <xdr:rowOff>47625</xdr:rowOff>
    </xdr:to>
    <xdr:pic>
      <xdr:nvPicPr>
        <xdr:cNvPr id="231540" name="Picture 1">
          <a:extLst>
            <a:ext uri="{FF2B5EF4-FFF2-40B4-BE49-F238E27FC236}">
              <a16:creationId xmlns:a16="http://schemas.microsoft.com/office/drawing/2014/main" id="{00000000-0008-0000-0000-0000748803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717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
  <sheetViews>
    <sheetView tabSelected="1" workbookViewId="0">
      <selection activeCell="Q23" sqref="Q23"/>
    </sheetView>
  </sheetViews>
  <sheetFormatPr defaultRowHeight="12.75" x14ac:dyDescent="0.2"/>
  <cols>
    <col min="1" max="4" width="9.140625" style="1"/>
    <col min="5" max="5" width="3.28515625" style="1" customWidth="1"/>
    <col min="6" max="8" width="9.140625" style="1"/>
    <col min="9" max="9" width="10.42578125" style="1" customWidth="1"/>
    <col min="10" max="16384" width="9.140625" style="1"/>
  </cols>
  <sheetData>
    <row r="1" spans="1:6" ht="15.75" x14ac:dyDescent="0.25">
      <c r="A1" s="10"/>
      <c r="F1" s="11"/>
    </row>
    <row r="2" spans="1:6" ht="15.75" x14ac:dyDescent="0.25">
      <c r="A2" s="10"/>
      <c r="F2" s="11"/>
    </row>
    <row r="18" spans="1:15" ht="47.25" customHeight="1" x14ac:dyDescent="0.2">
      <c r="A18" s="138" t="s">
        <v>97</v>
      </c>
      <c r="B18" s="138"/>
      <c r="C18" s="138"/>
      <c r="D18" s="138"/>
      <c r="E18" s="138"/>
      <c r="F18" s="138"/>
      <c r="G18" s="138"/>
      <c r="H18" s="138"/>
      <c r="I18" s="138"/>
      <c r="J18" s="138"/>
      <c r="K18" s="138"/>
      <c r="L18" s="138"/>
      <c r="M18" s="138"/>
      <c r="N18" s="138"/>
      <c r="O18" s="138"/>
    </row>
    <row r="35" spans="1:15" ht="19.5" customHeight="1" x14ac:dyDescent="0.2">
      <c r="A35" s="139" t="s">
        <v>197</v>
      </c>
      <c r="B35" s="139"/>
      <c r="C35" s="139"/>
      <c r="D35" s="139"/>
      <c r="E35" s="139"/>
      <c r="F35" s="139"/>
      <c r="G35" s="139"/>
      <c r="H35" s="139"/>
      <c r="I35" s="139"/>
      <c r="J35" s="139"/>
      <c r="K35" s="139"/>
      <c r="L35" s="139"/>
      <c r="M35" s="139"/>
      <c r="N35" s="139"/>
      <c r="O35" s="139"/>
    </row>
  </sheetData>
  <sheetProtection algorithmName="SHA-512" hashValue="cUmXfusDdifWiXijTYzlPD+lVc/vu8ZBbxSlKPApz72fXurL6HMjJAgjOvPr8z2iQaTPfzBix0slWaD3XmAxGQ==" saltValue="dZaawU2oH/XltOpfHfIClg==" spinCount="100000" sheet="1" objects="1" scenarios="1"/>
  <mergeCells count="2">
    <mergeCell ref="A18:O18"/>
    <mergeCell ref="A35:O35"/>
  </mergeCells>
  <phoneticPr fontId="1" type="noConversion"/>
  <pageMargins left="0.94488188976377963" right="0.55118110236220474" top="0.98425196850393704"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3"/>
  <sheetViews>
    <sheetView zoomScale="150" zoomScaleNormal="150" workbookViewId="0">
      <selection activeCell="K1" sqref="K1:Z1048576"/>
    </sheetView>
  </sheetViews>
  <sheetFormatPr defaultRowHeight="12.75" x14ac:dyDescent="0.2"/>
  <cols>
    <col min="1" max="1" width="4.7109375" style="5" customWidth="1"/>
    <col min="2" max="2" width="25.7109375" style="5" customWidth="1"/>
    <col min="3" max="3" width="35.7109375" style="5" customWidth="1"/>
    <col min="4" max="4" width="11.7109375" style="19" customWidth="1"/>
    <col min="5" max="9" width="9.7109375" style="2" customWidth="1"/>
    <col min="10" max="10" width="11.7109375" style="2" customWidth="1"/>
    <col min="11" max="16384" width="9.140625" style="2"/>
  </cols>
  <sheetData>
    <row r="1" spans="1:10" s="16" customFormat="1" ht="20.100000000000001" customHeight="1" x14ac:dyDescent="0.2">
      <c r="A1" s="14" t="s">
        <v>7</v>
      </c>
      <c r="B1" s="15" t="s">
        <v>11</v>
      </c>
      <c r="C1" s="15"/>
      <c r="D1" s="18"/>
      <c r="E1" s="15"/>
      <c r="G1" s="15"/>
      <c r="H1" s="15"/>
      <c r="I1" s="15"/>
    </row>
    <row r="2" spans="1:10" s="3" customFormat="1" ht="13.5" customHeight="1" x14ac:dyDescent="0.2">
      <c r="A2" s="12"/>
      <c r="B2" s="13"/>
      <c r="C2" s="13"/>
      <c r="D2" s="19"/>
      <c r="E2" s="2"/>
      <c r="F2" s="2"/>
      <c r="G2" s="2"/>
      <c r="H2" s="2"/>
      <c r="I2" s="2"/>
    </row>
    <row r="3" spans="1:10" s="3" customFormat="1" ht="18.75" customHeight="1" x14ac:dyDescent="0.2">
      <c r="A3" s="150" t="s">
        <v>14</v>
      </c>
      <c r="B3" s="152" t="s">
        <v>17</v>
      </c>
      <c r="C3" s="152" t="s">
        <v>19</v>
      </c>
      <c r="D3" s="154" t="s">
        <v>18</v>
      </c>
      <c r="E3" s="143" t="s">
        <v>13</v>
      </c>
      <c r="F3" s="144"/>
      <c r="G3" s="144"/>
      <c r="H3" s="144"/>
      <c r="I3" s="145"/>
      <c r="J3" s="141" t="s">
        <v>70</v>
      </c>
    </row>
    <row r="4" spans="1:10" s="3" customFormat="1" ht="36.75" customHeight="1" x14ac:dyDescent="0.2">
      <c r="A4" s="151"/>
      <c r="B4" s="153"/>
      <c r="C4" s="153"/>
      <c r="D4" s="155"/>
      <c r="E4" s="36" t="s">
        <v>44</v>
      </c>
      <c r="F4" s="17" t="s">
        <v>45</v>
      </c>
      <c r="G4" s="17" t="s">
        <v>46</v>
      </c>
      <c r="H4" s="17" t="s">
        <v>47</v>
      </c>
      <c r="I4" s="22" t="s">
        <v>48</v>
      </c>
      <c r="J4" s="142"/>
    </row>
    <row r="5" spans="1:10" s="3" customFormat="1" ht="57.75" customHeight="1" x14ac:dyDescent="0.2">
      <c r="A5" s="100" t="s">
        <v>7</v>
      </c>
      <c r="B5" s="94" t="s">
        <v>23</v>
      </c>
      <c r="C5" s="95" t="s">
        <v>24</v>
      </c>
      <c r="D5" s="96" t="s">
        <v>98</v>
      </c>
      <c r="E5" s="130">
        <v>50000</v>
      </c>
      <c r="F5" s="127">
        <v>0</v>
      </c>
      <c r="G5" s="127">
        <v>0</v>
      </c>
      <c r="H5" s="127">
        <v>0</v>
      </c>
      <c r="I5" s="84">
        <v>0</v>
      </c>
      <c r="J5" s="70">
        <f t="shared" ref="J5:J17" si="0">SUM(E5:I5)</f>
        <v>50000</v>
      </c>
    </row>
    <row r="6" spans="1:10" s="3" customFormat="1" ht="54.75" customHeight="1" x14ac:dyDescent="0.2">
      <c r="A6" s="100" t="s">
        <v>8</v>
      </c>
      <c r="B6" s="94" t="s">
        <v>112</v>
      </c>
      <c r="C6" s="95" t="s">
        <v>171</v>
      </c>
      <c r="D6" s="96" t="s">
        <v>99</v>
      </c>
      <c r="E6" s="80">
        <v>12200</v>
      </c>
      <c r="F6" s="127">
        <v>0</v>
      </c>
      <c r="G6" s="127">
        <v>0</v>
      </c>
      <c r="H6" s="127">
        <v>0</v>
      </c>
      <c r="I6" s="84">
        <v>0</v>
      </c>
      <c r="J6" s="70">
        <f t="shared" ref="J6:J11" si="1">SUM(E6:I6)</f>
        <v>12200</v>
      </c>
    </row>
    <row r="7" spans="1:10" s="3" customFormat="1" ht="57" customHeight="1" x14ac:dyDescent="0.2">
      <c r="A7" s="100" t="s">
        <v>0</v>
      </c>
      <c r="B7" s="94" t="s">
        <v>180</v>
      </c>
      <c r="C7" s="95" t="s">
        <v>179</v>
      </c>
      <c r="D7" s="96" t="s">
        <v>107</v>
      </c>
      <c r="E7" s="80">
        <v>7000</v>
      </c>
      <c r="F7" s="127">
        <v>0</v>
      </c>
      <c r="G7" s="127">
        <v>0</v>
      </c>
      <c r="H7" s="127">
        <v>0</v>
      </c>
      <c r="I7" s="84">
        <v>0</v>
      </c>
      <c r="J7" s="134">
        <f t="shared" si="1"/>
        <v>7000</v>
      </c>
    </row>
    <row r="8" spans="1:10" s="3" customFormat="1" ht="60" customHeight="1" x14ac:dyDescent="0.2">
      <c r="A8" s="100" t="s">
        <v>1</v>
      </c>
      <c r="B8" s="94" t="s">
        <v>113</v>
      </c>
      <c r="C8" s="95" t="s">
        <v>114</v>
      </c>
      <c r="D8" s="96" t="s">
        <v>115</v>
      </c>
      <c r="E8" s="80">
        <v>61605</v>
      </c>
      <c r="F8" s="127">
        <v>0</v>
      </c>
      <c r="G8" s="128">
        <v>72545</v>
      </c>
      <c r="H8" s="127">
        <v>0</v>
      </c>
      <c r="I8" s="84">
        <v>0</v>
      </c>
      <c r="J8" s="70">
        <f t="shared" si="1"/>
        <v>134150</v>
      </c>
    </row>
    <row r="9" spans="1:10" s="3" customFormat="1" ht="56.25" customHeight="1" x14ac:dyDescent="0.2">
      <c r="A9" s="100" t="s">
        <v>2</v>
      </c>
      <c r="B9" s="94" t="s">
        <v>117</v>
      </c>
      <c r="C9" s="95" t="s">
        <v>26</v>
      </c>
      <c r="D9" s="96" t="s">
        <v>100</v>
      </c>
      <c r="E9" s="65">
        <v>1400</v>
      </c>
      <c r="F9" s="66">
        <v>2100</v>
      </c>
      <c r="G9" s="67">
        <v>0</v>
      </c>
      <c r="H9" s="67">
        <v>0</v>
      </c>
      <c r="I9" s="68">
        <v>0</v>
      </c>
      <c r="J9" s="70">
        <f t="shared" si="1"/>
        <v>3500</v>
      </c>
    </row>
    <row r="10" spans="1:10" s="3" customFormat="1" ht="58.5" customHeight="1" x14ac:dyDescent="0.2">
      <c r="A10" s="100" t="s">
        <v>3</v>
      </c>
      <c r="B10" s="94" t="s">
        <v>81</v>
      </c>
      <c r="C10" s="95" t="s">
        <v>82</v>
      </c>
      <c r="D10" s="96" t="s">
        <v>101</v>
      </c>
      <c r="E10" s="65">
        <f>7000*0.6</f>
        <v>4200</v>
      </c>
      <c r="F10" s="101">
        <f>7000*0.4</f>
        <v>2800</v>
      </c>
      <c r="G10" s="67">
        <v>0</v>
      </c>
      <c r="H10" s="101">
        <v>17100</v>
      </c>
      <c r="I10" s="68">
        <v>0</v>
      </c>
      <c r="J10" s="70">
        <f t="shared" si="1"/>
        <v>24100</v>
      </c>
    </row>
    <row r="11" spans="1:10" s="3" customFormat="1" ht="66" customHeight="1" x14ac:dyDescent="0.2">
      <c r="A11" s="100" t="s">
        <v>12</v>
      </c>
      <c r="B11" s="94" t="s">
        <v>108</v>
      </c>
      <c r="C11" s="112" t="s">
        <v>109</v>
      </c>
      <c r="D11" s="96" t="s">
        <v>101</v>
      </c>
      <c r="E11" s="65">
        <v>7000</v>
      </c>
      <c r="F11" s="67">
        <v>0</v>
      </c>
      <c r="G11" s="101">
        <v>0</v>
      </c>
      <c r="H11" s="101">
        <v>0</v>
      </c>
      <c r="I11" s="68">
        <v>0</v>
      </c>
      <c r="J11" s="70">
        <f t="shared" si="1"/>
        <v>7000</v>
      </c>
    </row>
    <row r="12" spans="1:10" s="3" customFormat="1" ht="52.5" customHeight="1" x14ac:dyDescent="0.2">
      <c r="A12" s="100" t="s">
        <v>16</v>
      </c>
      <c r="B12" s="94" t="s">
        <v>69</v>
      </c>
      <c r="C12" s="112" t="s">
        <v>75</v>
      </c>
      <c r="D12" s="96" t="s">
        <v>98</v>
      </c>
      <c r="E12" s="65">
        <v>3000</v>
      </c>
      <c r="F12" s="67">
        <v>0</v>
      </c>
      <c r="G12" s="67">
        <v>0</v>
      </c>
      <c r="H12" s="67">
        <v>0</v>
      </c>
      <c r="I12" s="114">
        <v>7000</v>
      </c>
      <c r="J12" s="70">
        <f>SUM(E12:I12)</f>
        <v>10000</v>
      </c>
    </row>
    <row r="13" spans="1:10" s="3" customFormat="1" ht="18.75" customHeight="1" x14ac:dyDescent="0.2">
      <c r="A13" s="150" t="s">
        <v>14</v>
      </c>
      <c r="B13" s="152" t="s">
        <v>17</v>
      </c>
      <c r="C13" s="152" t="s">
        <v>19</v>
      </c>
      <c r="D13" s="154" t="s">
        <v>18</v>
      </c>
      <c r="E13" s="143" t="s">
        <v>13</v>
      </c>
      <c r="F13" s="144"/>
      <c r="G13" s="144"/>
      <c r="H13" s="144"/>
      <c r="I13" s="145"/>
      <c r="J13" s="141" t="s">
        <v>70</v>
      </c>
    </row>
    <row r="14" spans="1:10" s="3" customFormat="1" ht="36.75" customHeight="1" x14ac:dyDescent="0.2">
      <c r="A14" s="151"/>
      <c r="B14" s="153"/>
      <c r="C14" s="153"/>
      <c r="D14" s="155"/>
      <c r="E14" s="36" t="s">
        <v>44</v>
      </c>
      <c r="F14" s="17" t="s">
        <v>45</v>
      </c>
      <c r="G14" s="17" t="s">
        <v>46</v>
      </c>
      <c r="H14" s="17" t="s">
        <v>47</v>
      </c>
      <c r="I14" s="22" t="s">
        <v>48</v>
      </c>
      <c r="J14" s="142"/>
    </row>
    <row r="15" spans="1:10" s="3" customFormat="1" ht="60" customHeight="1" x14ac:dyDescent="0.2">
      <c r="A15" s="51" t="s">
        <v>15</v>
      </c>
      <c r="B15" s="52" t="s">
        <v>78</v>
      </c>
      <c r="C15" s="53" t="s">
        <v>79</v>
      </c>
      <c r="D15" s="54" t="s">
        <v>101</v>
      </c>
      <c r="E15" s="37">
        <v>13500</v>
      </c>
      <c r="F15" s="47">
        <v>0</v>
      </c>
      <c r="G15" s="47">
        <v>0</v>
      </c>
      <c r="H15" s="47">
        <v>0</v>
      </c>
      <c r="I15" s="48">
        <v>0</v>
      </c>
      <c r="J15" s="69">
        <f t="shared" si="0"/>
        <v>13500</v>
      </c>
    </row>
    <row r="16" spans="1:10" s="3" customFormat="1" ht="57" customHeight="1" x14ac:dyDescent="0.2">
      <c r="A16" s="51" t="s">
        <v>86</v>
      </c>
      <c r="B16" s="94" t="s">
        <v>66</v>
      </c>
      <c r="C16" s="95" t="s">
        <v>80</v>
      </c>
      <c r="D16" s="96" t="s">
        <v>101</v>
      </c>
      <c r="E16" s="131">
        <f>5*1300+15000+4500</f>
        <v>26000</v>
      </c>
      <c r="F16" s="132">
        <v>0</v>
      </c>
      <c r="G16" s="132">
        <v>0</v>
      </c>
      <c r="H16" s="132">
        <v>0</v>
      </c>
      <c r="I16" s="133">
        <v>0</v>
      </c>
      <c r="J16" s="70">
        <f t="shared" si="0"/>
        <v>26000</v>
      </c>
    </row>
    <row r="17" spans="1:10" s="3" customFormat="1" ht="65.25" customHeight="1" x14ac:dyDescent="0.2">
      <c r="A17" s="98" t="s">
        <v>103</v>
      </c>
      <c r="B17" s="94" t="s">
        <v>152</v>
      </c>
      <c r="C17" s="95" t="s">
        <v>102</v>
      </c>
      <c r="D17" s="96" t="s">
        <v>101</v>
      </c>
      <c r="E17" s="71">
        <v>5000</v>
      </c>
      <c r="F17" s="72">
        <v>0</v>
      </c>
      <c r="G17" s="72">
        <v>0</v>
      </c>
      <c r="H17" s="72">
        <v>0</v>
      </c>
      <c r="I17" s="73">
        <v>0</v>
      </c>
      <c r="J17" s="99">
        <f t="shared" si="0"/>
        <v>5000</v>
      </c>
    </row>
    <row r="18" spans="1:10" s="3" customFormat="1" ht="65.25" customHeight="1" x14ac:dyDescent="0.2">
      <c r="A18" s="98" t="s">
        <v>106</v>
      </c>
      <c r="B18" s="94" t="s">
        <v>169</v>
      </c>
      <c r="C18" s="95" t="s">
        <v>124</v>
      </c>
      <c r="D18" s="96" t="s">
        <v>98</v>
      </c>
      <c r="E18" s="71">
        <v>26000</v>
      </c>
      <c r="F18" s="72">
        <v>0</v>
      </c>
      <c r="G18" s="72">
        <v>0</v>
      </c>
      <c r="H18" s="72">
        <v>0</v>
      </c>
      <c r="I18" s="73">
        <v>0</v>
      </c>
      <c r="J18" s="99">
        <f>SUM(E18:I18)</f>
        <v>26000</v>
      </c>
    </row>
    <row r="19" spans="1:10" s="3" customFormat="1" ht="65.25" customHeight="1" x14ac:dyDescent="0.2">
      <c r="A19" s="98" t="s">
        <v>110</v>
      </c>
      <c r="B19" s="94" t="s">
        <v>155</v>
      </c>
      <c r="C19" s="95" t="s">
        <v>170</v>
      </c>
      <c r="D19" s="96" t="s">
        <v>101</v>
      </c>
      <c r="E19" s="71">
        <v>9200</v>
      </c>
      <c r="F19" s="72">
        <v>0</v>
      </c>
      <c r="G19" s="72">
        <v>0</v>
      </c>
      <c r="H19" s="72">
        <v>0</v>
      </c>
      <c r="I19" s="73">
        <v>0</v>
      </c>
      <c r="J19" s="99">
        <f>SUM(E19:I19)</f>
        <v>9200</v>
      </c>
    </row>
    <row r="20" spans="1:10" s="3" customFormat="1" ht="80.25" customHeight="1" x14ac:dyDescent="0.2">
      <c r="A20" s="98" t="s">
        <v>138</v>
      </c>
      <c r="B20" s="94" t="s">
        <v>104</v>
      </c>
      <c r="C20" s="95" t="s">
        <v>105</v>
      </c>
      <c r="D20" s="96" t="s">
        <v>101</v>
      </c>
      <c r="E20" s="71">
        <v>10000</v>
      </c>
      <c r="F20" s="72">
        <v>0</v>
      </c>
      <c r="G20" s="72">
        <v>0</v>
      </c>
      <c r="H20" s="72">
        <v>0</v>
      </c>
      <c r="I20" s="73">
        <v>0</v>
      </c>
      <c r="J20" s="135">
        <f>SUM(E20:I20)</f>
        <v>10000</v>
      </c>
    </row>
    <row r="21" spans="1:10" s="3" customFormat="1" ht="55.5" customHeight="1" x14ac:dyDescent="0.2">
      <c r="A21" s="98" t="s">
        <v>143</v>
      </c>
      <c r="B21" s="94" t="s">
        <v>139</v>
      </c>
      <c r="C21" s="95" t="s">
        <v>140</v>
      </c>
      <c r="D21" s="96" t="s">
        <v>115</v>
      </c>
      <c r="E21" s="71">
        <v>6000</v>
      </c>
      <c r="F21" s="72">
        <v>0</v>
      </c>
      <c r="G21" s="72">
        <v>0</v>
      </c>
      <c r="H21" s="72">
        <v>0</v>
      </c>
      <c r="I21" s="73">
        <v>0</v>
      </c>
      <c r="J21" s="99">
        <f>SUM(E21:I21)</f>
        <v>6000</v>
      </c>
    </row>
    <row r="22" spans="1:10" s="3" customFormat="1" ht="24.95" customHeight="1" x14ac:dyDescent="0.2">
      <c r="A22" s="146" t="s">
        <v>60</v>
      </c>
      <c r="B22" s="147"/>
      <c r="C22" s="147"/>
      <c r="D22" s="148"/>
      <c r="E22" s="74">
        <f>SUM(E5:E21)</f>
        <v>242105</v>
      </c>
      <c r="F22" s="75">
        <f>SUM(F5:F21)</f>
        <v>4900</v>
      </c>
      <c r="G22" s="76">
        <f>SUM(G5:G21)</f>
        <v>72545</v>
      </c>
      <c r="H22" s="90">
        <f>SUM(H5:H21)</f>
        <v>17100</v>
      </c>
      <c r="I22" s="77">
        <f>SUM(I5:I21)</f>
        <v>7000</v>
      </c>
      <c r="J22" s="78">
        <f>E22+F22+G22+H22+I22</f>
        <v>343650</v>
      </c>
    </row>
    <row r="23" spans="1:10" s="3" customFormat="1" ht="16.5" customHeight="1" x14ac:dyDescent="0.2">
      <c r="A23" s="6"/>
      <c r="B23" s="6"/>
      <c r="C23" s="6"/>
      <c r="D23" s="20"/>
      <c r="E23" s="6"/>
      <c r="F23" s="6"/>
      <c r="G23" s="6"/>
      <c r="H23" s="6"/>
      <c r="I23" s="6"/>
    </row>
    <row r="24" spans="1:10" s="3" customFormat="1" ht="9.75" customHeight="1" x14ac:dyDescent="0.2">
      <c r="A24" s="6"/>
      <c r="B24" s="6"/>
      <c r="C24" s="6"/>
      <c r="D24" s="20"/>
      <c r="E24" s="6"/>
      <c r="F24" s="6"/>
      <c r="G24" s="6"/>
      <c r="H24" s="6"/>
      <c r="I24" s="6"/>
    </row>
    <row r="25" spans="1:10" ht="12.75" customHeight="1" x14ac:dyDescent="0.2">
      <c r="A25" s="23" t="s">
        <v>27</v>
      </c>
    </row>
    <row r="26" spans="1:10" ht="11.1" customHeight="1" x14ac:dyDescent="0.2"/>
    <row r="27" spans="1:10" ht="12.75" customHeight="1" x14ac:dyDescent="0.2">
      <c r="A27" s="140" t="s">
        <v>30</v>
      </c>
      <c r="B27" s="158" t="s">
        <v>173</v>
      </c>
      <c r="C27" s="158"/>
      <c r="D27" s="158"/>
      <c r="E27" s="158"/>
      <c r="F27" s="158"/>
      <c r="G27" s="158"/>
      <c r="H27" s="158"/>
      <c r="I27" s="158"/>
      <c r="J27" s="158"/>
    </row>
    <row r="28" spans="1:10" ht="12.75" customHeight="1" x14ac:dyDescent="0.2">
      <c r="A28" s="140"/>
      <c r="B28" s="158"/>
      <c r="C28" s="158"/>
      <c r="D28" s="158"/>
      <c r="E28" s="158"/>
      <c r="F28" s="158"/>
      <c r="G28" s="158"/>
      <c r="H28" s="158"/>
      <c r="I28" s="158"/>
      <c r="J28" s="158"/>
    </row>
    <row r="29" spans="1:10" ht="12.75" customHeight="1" x14ac:dyDescent="0.2">
      <c r="A29" s="109"/>
      <c r="B29" s="158"/>
      <c r="C29" s="158"/>
      <c r="D29" s="158"/>
      <c r="E29" s="158"/>
      <c r="F29" s="158"/>
      <c r="G29" s="158"/>
      <c r="H29" s="158"/>
      <c r="I29" s="158"/>
      <c r="J29" s="158"/>
    </row>
    <row r="30" spans="1:10" ht="12.75" customHeight="1" x14ac:dyDescent="0.2">
      <c r="A30" s="109"/>
      <c r="B30" s="158"/>
      <c r="C30" s="158"/>
      <c r="D30" s="158"/>
      <c r="E30" s="158"/>
      <c r="F30" s="158"/>
      <c r="G30" s="158"/>
      <c r="H30" s="158"/>
      <c r="I30" s="158"/>
      <c r="J30" s="158"/>
    </row>
    <row r="31" spans="1:10" ht="9" customHeight="1" x14ac:dyDescent="0.2">
      <c r="A31" s="31"/>
      <c r="B31" s="28"/>
      <c r="C31" s="28"/>
      <c r="D31" s="28"/>
      <c r="E31" s="28"/>
      <c r="F31" s="28"/>
      <c r="G31" s="28"/>
      <c r="H31" s="28"/>
      <c r="I31" s="28"/>
      <c r="J31" s="28"/>
    </row>
    <row r="32" spans="1:10" ht="12.75" customHeight="1" x14ac:dyDescent="0.2">
      <c r="A32" s="157" t="s">
        <v>68</v>
      </c>
      <c r="B32" s="156" t="s">
        <v>111</v>
      </c>
      <c r="C32" s="156"/>
      <c r="D32" s="156"/>
      <c r="E32" s="156"/>
      <c r="F32" s="156"/>
      <c r="G32" s="156"/>
      <c r="H32" s="156"/>
      <c r="I32" s="156"/>
      <c r="J32" s="156"/>
    </row>
    <row r="33" spans="1:10" ht="66.75" customHeight="1" x14ac:dyDescent="0.2">
      <c r="A33" s="157"/>
      <c r="B33" s="156"/>
      <c r="C33" s="156"/>
      <c r="D33" s="156"/>
      <c r="E33" s="156"/>
      <c r="F33" s="156"/>
      <c r="G33" s="156"/>
      <c r="H33" s="156"/>
      <c r="I33" s="156"/>
      <c r="J33" s="156"/>
    </row>
    <row r="34" spans="1:10" ht="11.1" customHeight="1" x14ac:dyDescent="0.2">
      <c r="A34" s="30"/>
      <c r="B34" s="110"/>
      <c r="C34" s="110"/>
      <c r="D34" s="110"/>
      <c r="E34" s="110"/>
      <c r="F34" s="110"/>
      <c r="G34" s="110"/>
      <c r="H34" s="110"/>
      <c r="I34" s="110"/>
      <c r="J34" s="110"/>
    </row>
    <row r="35" spans="1:10" ht="12.75" customHeight="1" x14ac:dyDescent="0.2">
      <c r="A35" s="30" t="s">
        <v>31</v>
      </c>
      <c r="B35" s="156" t="s">
        <v>184</v>
      </c>
      <c r="C35" s="156"/>
      <c r="D35" s="156"/>
      <c r="E35" s="156"/>
      <c r="F35" s="156"/>
      <c r="G35" s="156"/>
      <c r="H35" s="156"/>
      <c r="I35" s="156"/>
      <c r="J35" s="156"/>
    </row>
    <row r="36" spans="1:10" ht="11.1" customHeight="1" x14ac:dyDescent="0.2">
      <c r="A36" s="30"/>
      <c r="B36" s="110"/>
      <c r="C36" s="110"/>
      <c r="D36" s="110"/>
      <c r="E36" s="110"/>
      <c r="F36" s="110"/>
      <c r="G36" s="110"/>
      <c r="H36" s="110"/>
      <c r="I36" s="110"/>
      <c r="J36" s="110"/>
    </row>
    <row r="37" spans="1:10" ht="12" customHeight="1" x14ac:dyDescent="0.2">
      <c r="A37" s="30" t="s">
        <v>77</v>
      </c>
      <c r="B37" s="159" t="s">
        <v>116</v>
      </c>
      <c r="C37" s="159"/>
      <c r="D37" s="159"/>
      <c r="E37" s="159"/>
      <c r="F37" s="159"/>
      <c r="G37" s="159"/>
      <c r="H37" s="159"/>
      <c r="I37" s="159"/>
      <c r="J37" s="159"/>
    </row>
    <row r="38" spans="1:10" ht="11.1" customHeight="1" x14ac:dyDescent="0.2">
      <c r="A38" s="31"/>
      <c r="B38" s="159"/>
      <c r="C38" s="159"/>
      <c r="D38" s="159"/>
      <c r="E38" s="159"/>
      <c r="F38" s="159"/>
      <c r="G38" s="159"/>
      <c r="H38" s="159"/>
      <c r="I38" s="159"/>
      <c r="J38" s="159"/>
    </row>
    <row r="39" spans="1:10" ht="11.1" customHeight="1" x14ac:dyDescent="0.2">
      <c r="A39" s="31"/>
      <c r="B39" s="159"/>
      <c r="C39" s="159"/>
      <c r="D39" s="159"/>
      <c r="E39" s="159"/>
      <c r="F39" s="159"/>
      <c r="G39" s="159"/>
      <c r="H39" s="159"/>
      <c r="I39" s="159"/>
      <c r="J39" s="159"/>
    </row>
    <row r="40" spans="1:10" ht="11.1" customHeight="1" x14ac:dyDescent="0.2">
      <c r="A40" s="31"/>
      <c r="B40" s="159"/>
      <c r="C40" s="159"/>
      <c r="D40" s="159"/>
      <c r="E40" s="159"/>
      <c r="F40" s="159"/>
      <c r="G40" s="159"/>
      <c r="H40" s="159"/>
      <c r="I40" s="159"/>
      <c r="J40" s="159"/>
    </row>
    <row r="41" spans="1:10" ht="11.1" customHeight="1" x14ac:dyDescent="0.2">
      <c r="A41" s="31"/>
      <c r="B41" s="159"/>
      <c r="C41" s="159"/>
      <c r="D41" s="159"/>
      <c r="E41" s="159"/>
      <c r="F41" s="159"/>
      <c r="G41" s="159"/>
      <c r="H41" s="159"/>
      <c r="I41" s="159"/>
      <c r="J41" s="159"/>
    </row>
    <row r="42" spans="1:10" ht="12" customHeight="1" x14ac:dyDescent="0.2">
      <c r="A42" s="31"/>
      <c r="B42" s="159"/>
      <c r="C42" s="159"/>
      <c r="D42" s="159"/>
      <c r="E42" s="159"/>
      <c r="F42" s="159"/>
      <c r="G42" s="159"/>
      <c r="H42" s="159"/>
      <c r="I42" s="159"/>
      <c r="J42" s="159"/>
    </row>
    <row r="43" spans="1:10" ht="11.1" customHeight="1" x14ac:dyDescent="0.2">
      <c r="A43" s="31"/>
      <c r="B43" s="28"/>
      <c r="C43" s="28"/>
      <c r="D43" s="28"/>
      <c r="E43" s="28"/>
      <c r="F43" s="28"/>
      <c r="G43" s="28"/>
      <c r="H43" s="28"/>
      <c r="I43" s="28"/>
      <c r="J43" s="28"/>
    </row>
    <row r="44" spans="1:10" ht="38.25" customHeight="1" x14ac:dyDescent="0.2">
      <c r="A44" s="109" t="s">
        <v>90</v>
      </c>
      <c r="B44" s="149" t="s">
        <v>177</v>
      </c>
      <c r="C44" s="149"/>
      <c r="D44" s="149"/>
      <c r="E44" s="149"/>
      <c r="F44" s="149"/>
      <c r="G44" s="149"/>
      <c r="H44" s="149"/>
      <c r="I44" s="149"/>
      <c r="J44" s="149"/>
    </row>
    <row r="45" spans="1:10" ht="11.1" customHeight="1" x14ac:dyDescent="0.2">
      <c r="A45" s="31"/>
      <c r="B45" s="28"/>
      <c r="C45" s="28"/>
      <c r="D45" s="28"/>
      <c r="E45" s="28"/>
      <c r="F45" s="28"/>
      <c r="G45" s="28"/>
      <c r="H45" s="28"/>
      <c r="I45" s="28"/>
      <c r="J45" s="28"/>
    </row>
    <row r="46" spans="1:10" ht="12.75" customHeight="1" x14ac:dyDescent="0.2">
      <c r="A46" s="140" t="s">
        <v>91</v>
      </c>
      <c r="B46" s="149" t="s">
        <v>178</v>
      </c>
      <c r="C46" s="149"/>
      <c r="D46" s="149"/>
      <c r="E46" s="149"/>
      <c r="F46" s="149"/>
      <c r="G46" s="149"/>
      <c r="H46" s="149"/>
      <c r="I46" s="149"/>
      <c r="J46" s="149"/>
    </row>
    <row r="47" spans="1:10" ht="52.5" customHeight="1" x14ac:dyDescent="0.2">
      <c r="A47" s="140"/>
      <c r="B47" s="149"/>
      <c r="C47" s="149"/>
      <c r="D47" s="149"/>
      <c r="E47" s="149"/>
      <c r="F47" s="149"/>
      <c r="G47" s="149"/>
      <c r="H47" s="149"/>
      <c r="I47" s="149"/>
      <c r="J47" s="149"/>
    </row>
    <row r="48" spans="1:10" ht="11.1" customHeight="1" x14ac:dyDescent="0.2">
      <c r="A48" s="31"/>
      <c r="B48" s="28"/>
      <c r="C48" s="28"/>
      <c r="D48" s="28"/>
      <c r="E48" s="28"/>
      <c r="F48" s="28"/>
      <c r="G48" s="28"/>
      <c r="H48" s="28"/>
      <c r="I48" s="28"/>
      <c r="J48" s="28"/>
    </row>
    <row r="49" spans="1:12" ht="12.75" customHeight="1" x14ac:dyDescent="0.2">
      <c r="A49" s="140" t="s">
        <v>92</v>
      </c>
      <c r="B49" s="149" t="s">
        <v>118</v>
      </c>
      <c r="C49" s="149"/>
      <c r="D49" s="149"/>
      <c r="E49" s="149"/>
      <c r="F49" s="149"/>
      <c r="G49" s="149"/>
      <c r="H49" s="149"/>
      <c r="I49" s="149"/>
      <c r="J49" s="149"/>
      <c r="K49" s="113"/>
      <c r="L49" s="113"/>
    </row>
    <row r="50" spans="1:12" ht="28.5" customHeight="1" x14ac:dyDescent="0.2">
      <c r="A50" s="140"/>
      <c r="B50" s="149"/>
      <c r="C50" s="149"/>
      <c r="D50" s="149"/>
      <c r="E50" s="149"/>
      <c r="F50" s="149"/>
      <c r="G50" s="149"/>
      <c r="H50" s="149"/>
      <c r="I50" s="149"/>
      <c r="J50" s="149"/>
      <c r="K50" s="113"/>
      <c r="L50" s="113"/>
    </row>
    <row r="51" spans="1:12" ht="11.25" customHeight="1" x14ac:dyDescent="0.2">
      <c r="A51" s="31"/>
      <c r="B51" s="28"/>
      <c r="C51" s="28"/>
      <c r="D51" s="28"/>
      <c r="E51" s="28"/>
      <c r="F51" s="28"/>
      <c r="G51" s="28"/>
      <c r="H51" s="28"/>
      <c r="I51" s="28"/>
      <c r="J51" s="28"/>
    </row>
    <row r="52" spans="1:12" ht="12.75" customHeight="1" x14ac:dyDescent="0.2">
      <c r="A52" s="140" t="s">
        <v>93</v>
      </c>
      <c r="B52" s="149" t="s">
        <v>119</v>
      </c>
      <c r="C52" s="149"/>
      <c r="D52" s="149"/>
      <c r="E52" s="149"/>
      <c r="F52" s="149"/>
      <c r="G52" s="149"/>
      <c r="H52" s="149"/>
      <c r="I52" s="149"/>
      <c r="J52" s="149"/>
    </row>
    <row r="53" spans="1:12" ht="12.75" customHeight="1" x14ac:dyDescent="0.2">
      <c r="A53" s="140"/>
      <c r="B53" s="149"/>
      <c r="C53" s="149"/>
      <c r="D53" s="149"/>
      <c r="E53" s="149"/>
      <c r="F53" s="149"/>
      <c r="G53" s="149"/>
      <c r="H53" s="149"/>
      <c r="I53" s="149"/>
      <c r="J53" s="149"/>
    </row>
    <row r="54" spans="1:12" ht="12.75" customHeight="1" x14ac:dyDescent="0.2">
      <c r="A54" s="140"/>
      <c r="B54" s="149"/>
      <c r="C54" s="149"/>
      <c r="D54" s="149"/>
      <c r="E54" s="149"/>
      <c r="F54" s="149"/>
      <c r="G54" s="149"/>
      <c r="H54" s="149"/>
      <c r="I54" s="149"/>
      <c r="J54" s="149"/>
    </row>
    <row r="55" spans="1:12" ht="27" customHeight="1" x14ac:dyDescent="0.2">
      <c r="A55" s="140"/>
      <c r="B55" s="149"/>
      <c r="C55" s="149"/>
      <c r="D55" s="149"/>
      <c r="E55" s="149"/>
      <c r="F55" s="149"/>
      <c r="G55" s="149"/>
      <c r="H55" s="149"/>
      <c r="I55" s="149"/>
      <c r="J55" s="149"/>
    </row>
    <row r="56" spans="1:12" ht="11.1" customHeight="1" x14ac:dyDescent="0.2">
      <c r="A56" s="31"/>
      <c r="B56" s="28"/>
      <c r="C56" s="28"/>
      <c r="D56" s="28"/>
      <c r="E56" s="28"/>
      <c r="F56" s="28"/>
      <c r="G56" s="28"/>
      <c r="H56" s="28"/>
      <c r="I56" s="28"/>
      <c r="J56" s="28"/>
    </row>
    <row r="57" spans="1:12" ht="11.1" customHeight="1" x14ac:dyDescent="0.2">
      <c r="A57" s="31"/>
      <c r="B57" s="28"/>
      <c r="C57" s="28"/>
      <c r="D57" s="28"/>
      <c r="E57" s="28"/>
      <c r="F57" s="28"/>
      <c r="G57" s="28"/>
      <c r="H57" s="28"/>
      <c r="I57" s="28"/>
      <c r="J57" s="28"/>
    </row>
    <row r="58" spans="1:12" ht="11.1" customHeight="1" x14ac:dyDescent="0.2">
      <c r="A58" s="31"/>
      <c r="B58" s="28"/>
      <c r="C58" s="28"/>
      <c r="D58" s="28"/>
      <c r="E58" s="28"/>
      <c r="F58" s="28"/>
      <c r="G58" s="28"/>
      <c r="H58" s="28"/>
      <c r="I58" s="28"/>
      <c r="J58" s="28"/>
    </row>
    <row r="59" spans="1:12" ht="12.75" customHeight="1" x14ac:dyDescent="0.2">
      <c r="A59" s="140" t="s">
        <v>94</v>
      </c>
      <c r="B59" s="149" t="s">
        <v>123</v>
      </c>
      <c r="C59" s="149"/>
      <c r="D59" s="149"/>
      <c r="E59" s="149"/>
      <c r="F59" s="149"/>
      <c r="G59" s="149"/>
      <c r="H59" s="149"/>
      <c r="I59" s="149"/>
      <c r="J59" s="149"/>
    </row>
    <row r="60" spans="1:12" ht="39" customHeight="1" x14ac:dyDescent="0.2">
      <c r="A60" s="140"/>
      <c r="B60" s="149"/>
      <c r="C60" s="149"/>
      <c r="D60" s="149"/>
      <c r="E60" s="149"/>
      <c r="F60" s="149"/>
      <c r="G60" s="149"/>
      <c r="H60" s="149"/>
      <c r="I60" s="149"/>
      <c r="J60" s="149"/>
    </row>
    <row r="61" spans="1:12" ht="11.1" customHeight="1" x14ac:dyDescent="0.2">
      <c r="A61" s="31"/>
      <c r="B61" s="28"/>
      <c r="C61" s="28"/>
      <c r="D61" s="28"/>
      <c r="E61" s="28"/>
      <c r="F61" s="28"/>
      <c r="G61" s="28"/>
      <c r="H61" s="28"/>
      <c r="I61" s="28"/>
      <c r="J61" s="28"/>
    </row>
    <row r="62" spans="1:12" ht="12.75" customHeight="1" x14ac:dyDescent="0.2">
      <c r="A62" s="140" t="s">
        <v>120</v>
      </c>
      <c r="B62" s="149" t="s">
        <v>95</v>
      </c>
      <c r="C62" s="149"/>
      <c r="D62" s="149"/>
      <c r="E62" s="149"/>
      <c r="F62" s="149"/>
      <c r="G62" s="149"/>
      <c r="H62" s="149"/>
      <c r="I62" s="149"/>
      <c r="J62" s="149"/>
    </row>
    <row r="63" spans="1:12" x14ac:dyDescent="0.2">
      <c r="A63" s="140"/>
      <c r="B63" s="149"/>
      <c r="C63" s="149"/>
      <c r="D63" s="149"/>
      <c r="E63" s="149"/>
      <c r="F63" s="149"/>
      <c r="G63" s="149"/>
      <c r="H63" s="149"/>
      <c r="I63" s="149"/>
      <c r="J63" s="149"/>
    </row>
    <row r="64" spans="1:12" x14ac:dyDescent="0.2">
      <c r="A64" s="140"/>
      <c r="B64" s="149"/>
      <c r="C64" s="149"/>
      <c r="D64" s="149"/>
      <c r="E64" s="149"/>
      <c r="F64" s="149"/>
      <c r="G64" s="149"/>
      <c r="H64" s="149"/>
      <c r="I64" s="149"/>
      <c r="J64" s="149"/>
    </row>
    <row r="65" spans="1:10" ht="3" customHeight="1" x14ac:dyDescent="0.2">
      <c r="A65" s="140"/>
      <c r="B65" s="149"/>
      <c r="C65" s="149"/>
      <c r="D65" s="149"/>
      <c r="E65" s="149"/>
      <c r="F65" s="149"/>
      <c r="G65" s="149"/>
      <c r="H65" s="149"/>
      <c r="I65" s="149"/>
      <c r="J65" s="149"/>
    </row>
    <row r="66" spans="1:10" ht="11.1" customHeight="1" x14ac:dyDescent="0.2">
      <c r="A66" s="34"/>
      <c r="B66" s="35"/>
      <c r="C66" s="35"/>
      <c r="D66" s="35"/>
      <c r="E66" s="35"/>
      <c r="F66" s="35"/>
      <c r="G66" s="35"/>
      <c r="H66" s="35"/>
      <c r="I66" s="35"/>
      <c r="J66" s="35"/>
    </row>
    <row r="67" spans="1:10" ht="40.5" customHeight="1" x14ac:dyDescent="0.2">
      <c r="A67" s="30" t="s">
        <v>121</v>
      </c>
      <c r="B67" s="158" t="s">
        <v>174</v>
      </c>
      <c r="C67" s="158"/>
      <c r="D67" s="158"/>
      <c r="E67" s="158"/>
      <c r="F67" s="158"/>
      <c r="G67" s="158"/>
      <c r="H67" s="158"/>
      <c r="I67" s="158"/>
      <c r="J67" s="158"/>
    </row>
    <row r="68" spans="1:10" ht="10.5" customHeight="1" x14ac:dyDescent="0.2"/>
    <row r="69" spans="1:10" x14ac:dyDescent="0.2">
      <c r="A69" s="5" t="s">
        <v>122</v>
      </c>
      <c r="B69" s="158" t="s">
        <v>175</v>
      </c>
      <c r="C69" s="158"/>
      <c r="D69" s="158"/>
      <c r="E69" s="158"/>
      <c r="F69" s="158"/>
      <c r="G69" s="158"/>
      <c r="H69" s="158"/>
      <c r="I69" s="158"/>
      <c r="J69" s="158"/>
    </row>
    <row r="70" spans="1:10" ht="26.25" customHeight="1" x14ac:dyDescent="0.2">
      <c r="B70" s="158"/>
      <c r="C70" s="158"/>
      <c r="D70" s="158"/>
      <c r="E70" s="158"/>
      <c r="F70" s="158"/>
      <c r="G70" s="158"/>
      <c r="H70" s="158"/>
      <c r="I70" s="158"/>
      <c r="J70" s="158"/>
    </row>
    <row r="71" spans="1:10" ht="9" customHeight="1" x14ac:dyDescent="0.2">
      <c r="B71" s="129"/>
      <c r="C71" s="129"/>
      <c r="D71" s="129"/>
      <c r="E71" s="129"/>
      <c r="F71" s="129"/>
      <c r="G71" s="129"/>
      <c r="H71" s="129"/>
      <c r="I71" s="129"/>
      <c r="J71" s="129"/>
    </row>
    <row r="72" spans="1:10" ht="28.5" customHeight="1" x14ac:dyDescent="0.2">
      <c r="A72" s="30" t="s">
        <v>136</v>
      </c>
      <c r="B72" s="158" t="s">
        <v>156</v>
      </c>
      <c r="C72" s="158"/>
      <c r="D72" s="158"/>
      <c r="E72" s="158"/>
      <c r="F72" s="158"/>
      <c r="G72" s="158"/>
      <c r="H72" s="158"/>
      <c r="I72" s="158"/>
      <c r="J72" s="158"/>
    </row>
    <row r="73" spans="1:10" ht="11.25" customHeight="1" x14ac:dyDescent="0.2">
      <c r="A73" s="30"/>
      <c r="B73" s="158"/>
      <c r="C73" s="158"/>
      <c r="D73" s="158"/>
      <c r="E73" s="158"/>
      <c r="F73" s="158"/>
      <c r="G73" s="158"/>
      <c r="H73" s="158"/>
      <c r="I73" s="158"/>
      <c r="J73" s="158"/>
    </row>
    <row r="74" spans="1:10" ht="10.5" customHeight="1" x14ac:dyDescent="0.2"/>
    <row r="75" spans="1:10" ht="12.75" customHeight="1" x14ac:dyDescent="0.2">
      <c r="A75" s="5" t="s">
        <v>141</v>
      </c>
      <c r="B75" s="160" t="s">
        <v>137</v>
      </c>
      <c r="C75" s="160"/>
      <c r="D75" s="160"/>
      <c r="E75" s="160"/>
      <c r="F75" s="160"/>
      <c r="G75" s="160"/>
      <c r="H75" s="160"/>
      <c r="I75" s="160"/>
      <c r="J75" s="160"/>
    </row>
    <row r="76" spans="1:10" x14ac:dyDescent="0.2">
      <c r="B76" s="160"/>
      <c r="C76" s="160"/>
      <c r="D76" s="160"/>
      <c r="E76" s="160"/>
      <c r="F76" s="160"/>
      <c r="G76" s="160"/>
      <c r="H76" s="160"/>
      <c r="I76" s="160"/>
      <c r="J76" s="160"/>
    </row>
    <row r="77" spans="1:10" x14ac:dyDescent="0.2">
      <c r="B77" s="160"/>
      <c r="C77" s="160"/>
      <c r="D77" s="160"/>
      <c r="E77" s="160"/>
      <c r="F77" s="160"/>
      <c r="G77" s="160"/>
      <c r="H77" s="160"/>
      <c r="I77" s="160"/>
      <c r="J77" s="160"/>
    </row>
    <row r="78" spans="1:10" x14ac:dyDescent="0.2">
      <c r="B78" s="160"/>
      <c r="C78" s="160"/>
      <c r="D78" s="160"/>
      <c r="E78" s="160"/>
      <c r="F78" s="160"/>
      <c r="G78" s="160"/>
      <c r="H78" s="160"/>
      <c r="I78" s="160"/>
      <c r="J78" s="160"/>
    </row>
    <row r="79" spans="1:10" ht="9" customHeight="1" x14ac:dyDescent="0.2"/>
    <row r="80" spans="1:10" ht="12.75" customHeight="1" x14ac:dyDescent="0.2">
      <c r="A80" s="5" t="s">
        <v>144</v>
      </c>
      <c r="B80" s="160" t="s">
        <v>176</v>
      </c>
      <c r="C80" s="160"/>
      <c r="D80" s="160"/>
      <c r="E80" s="160"/>
      <c r="F80" s="160"/>
      <c r="G80" s="160"/>
      <c r="H80" s="160"/>
      <c r="I80" s="160"/>
      <c r="J80" s="160"/>
    </row>
    <row r="81" spans="2:10" x14ac:dyDescent="0.2">
      <c r="B81" s="160"/>
      <c r="C81" s="160"/>
      <c r="D81" s="160"/>
      <c r="E81" s="160"/>
      <c r="F81" s="160"/>
      <c r="G81" s="160"/>
      <c r="H81" s="160"/>
      <c r="I81" s="160"/>
      <c r="J81" s="160"/>
    </row>
    <row r="82" spans="2:10" x14ac:dyDescent="0.2">
      <c r="B82" s="160"/>
      <c r="C82" s="160"/>
      <c r="D82" s="160"/>
      <c r="E82" s="160"/>
      <c r="F82" s="160"/>
      <c r="G82" s="160"/>
      <c r="H82" s="160"/>
      <c r="I82" s="160"/>
      <c r="J82" s="160"/>
    </row>
    <row r="83" spans="2:10" ht="9.75" customHeight="1" x14ac:dyDescent="0.2"/>
  </sheetData>
  <sheetProtection algorithmName="SHA-512" hashValue="1VbGwdSEX2zmoH8DEQdaRqFCGPbfg4PS5on4UVo+odImji/QWKABXsYnq8NaqhPOMjpnFsnaiJ+BbslEFik29Q==" saltValue="ub2UCbOdwnJhN18X6OsBBA==" spinCount="100000" sheet="1" objects="1" scenarios="1"/>
  <mergeCells count="35">
    <mergeCell ref="B75:J78"/>
    <mergeCell ref="B80:J82"/>
    <mergeCell ref="B69:J70"/>
    <mergeCell ref="B62:J65"/>
    <mergeCell ref="B67:J67"/>
    <mergeCell ref="B72:J73"/>
    <mergeCell ref="B59:J60"/>
    <mergeCell ref="B13:B14"/>
    <mergeCell ref="C13:C14"/>
    <mergeCell ref="D13:D14"/>
    <mergeCell ref="E13:I13"/>
    <mergeCell ref="A27:A28"/>
    <mergeCell ref="A46:A47"/>
    <mergeCell ref="A49:A50"/>
    <mergeCell ref="B32:J33"/>
    <mergeCell ref="A32:A33"/>
    <mergeCell ref="B27:J30"/>
    <mergeCell ref="B35:J35"/>
    <mergeCell ref="B37:J42"/>
    <mergeCell ref="A62:A65"/>
    <mergeCell ref="J3:J4"/>
    <mergeCell ref="E3:I3"/>
    <mergeCell ref="A22:D22"/>
    <mergeCell ref="B49:J50"/>
    <mergeCell ref="B52:J55"/>
    <mergeCell ref="A3:A4"/>
    <mergeCell ref="B3:B4"/>
    <mergeCell ref="C3:C4"/>
    <mergeCell ref="D3:D4"/>
    <mergeCell ref="B44:J44"/>
    <mergeCell ref="B46:J47"/>
    <mergeCell ref="A52:A55"/>
    <mergeCell ref="J13:J14"/>
    <mergeCell ref="A13:A14"/>
    <mergeCell ref="A59:A60"/>
  </mergeCells>
  <phoneticPr fontId="1" type="noConversion"/>
  <pageMargins left="0.74803149606299213" right="0.35433070866141736" top="0.59055118110236227" bottom="0.19685039370078741" header="0.31496062992125984" footer="0.31496062992125984"/>
  <pageSetup paperSize="9" scale="99" orientation="landscape" r:id="rId1"/>
  <headerFooter alignWithMargins="0">
    <oddHeader>&amp;CKOMUNALAC POŽEGA d.o.o. - PLAN INVESTICIJA I INVESTICIJSKOG ODRŽAVANJA ZA 2026. GODINU</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3"/>
  <sheetViews>
    <sheetView zoomScale="150" zoomScaleNormal="150" workbookViewId="0">
      <selection activeCell="D16" sqref="D16"/>
    </sheetView>
  </sheetViews>
  <sheetFormatPr defaultRowHeight="12.75" x14ac:dyDescent="0.2"/>
  <cols>
    <col min="1" max="1" width="5.85546875" style="5" customWidth="1"/>
    <col min="2" max="2" width="29.7109375" style="5" customWidth="1"/>
    <col min="3" max="3" width="38.7109375" style="5" customWidth="1"/>
    <col min="4" max="4" width="11.7109375" style="19" customWidth="1"/>
    <col min="5" max="6" width="15.7109375" style="2" customWidth="1"/>
    <col min="7" max="7" width="18.7109375" style="2" customWidth="1"/>
    <col min="8" max="16384" width="9.140625" style="2"/>
  </cols>
  <sheetData>
    <row r="1" spans="1:7" s="16" customFormat="1" ht="20.100000000000001" customHeight="1" x14ac:dyDescent="0.2">
      <c r="A1" s="14" t="s">
        <v>8</v>
      </c>
      <c r="B1" s="15" t="s">
        <v>5</v>
      </c>
      <c r="C1" s="15"/>
      <c r="D1" s="18"/>
      <c r="E1" s="15"/>
      <c r="F1" s="15"/>
    </row>
    <row r="2" spans="1:7" s="3" customFormat="1" ht="13.5" customHeight="1" x14ac:dyDescent="0.2">
      <c r="A2" s="12"/>
      <c r="B2" s="13"/>
      <c r="C2" s="13"/>
      <c r="D2" s="19"/>
      <c r="E2" s="2"/>
      <c r="F2" s="2"/>
    </row>
    <row r="3" spans="1:7" s="3" customFormat="1" ht="24.95" customHeight="1" x14ac:dyDescent="0.2">
      <c r="A3" s="150" t="s">
        <v>14</v>
      </c>
      <c r="B3" s="152" t="s">
        <v>17</v>
      </c>
      <c r="C3" s="152" t="s">
        <v>19</v>
      </c>
      <c r="D3" s="161" t="s">
        <v>18</v>
      </c>
      <c r="E3" s="143" t="s">
        <v>161</v>
      </c>
      <c r="F3" s="145"/>
      <c r="G3" s="141" t="s">
        <v>195</v>
      </c>
    </row>
    <row r="4" spans="1:7" s="3" customFormat="1" ht="24.95" customHeight="1" x14ac:dyDescent="0.2">
      <c r="A4" s="151"/>
      <c r="B4" s="153"/>
      <c r="C4" s="153"/>
      <c r="D4" s="162"/>
      <c r="E4" s="43" t="s">
        <v>49</v>
      </c>
      <c r="F4" s="29" t="s">
        <v>160</v>
      </c>
      <c r="G4" s="142"/>
    </row>
    <row r="5" spans="1:7" s="3" customFormat="1" ht="93.75" customHeight="1" x14ac:dyDescent="0.2">
      <c r="A5" s="51" t="s">
        <v>7</v>
      </c>
      <c r="B5" s="52" t="s">
        <v>33</v>
      </c>
      <c r="C5" s="53" t="s">
        <v>145</v>
      </c>
      <c r="D5" s="54" t="s">
        <v>198</v>
      </c>
      <c r="E5" s="37">
        <f>6000+1300+1800</f>
        <v>9100</v>
      </c>
      <c r="F5" s="48">
        <v>0</v>
      </c>
      <c r="G5" s="69">
        <f t="shared" ref="G5:G12" si="0">SUM(E5:F5)</f>
        <v>9100</v>
      </c>
    </row>
    <row r="6" spans="1:7" s="3" customFormat="1" ht="66.75" customHeight="1" x14ac:dyDescent="0.2">
      <c r="A6" s="51" t="s">
        <v>8</v>
      </c>
      <c r="B6" s="52" t="s">
        <v>34</v>
      </c>
      <c r="C6" s="53" t="s">
        <v>166</v>
      </c>
      <c r="D6" s="54" t="s">
        <v>198</v>
      </c>
      <c r="E6" s="37">
        <f>3500+1300+1400</f>
        <v>6200</v>
      </c>
      <c r="F6" s="39">
        <v>45000</v>
      </c>
      <c r="G6" s="69">
        <f t="shared" si="0"/>
        <v>51200</v>
      </c>
    </row>
    <row r="7" spans="1:7" s="3" customFormat="1" ht="39.75" customHeight="1" x14ac:dyDescent="0.2">
      <c r="A7" s="51" t="s">
        <v>0</v>
      </c>
      <c r="B7" s="52" t="s">
        <v>35</v>
      </c>
      <c r="C7" s="53" t="s">
        <v>146</v>
      </c>
      <c r="D7" s="54" t="s">
        <v>198</v>
      </c>
      <c r="E7" s="40">
        <f>4000</f>
        <v>4000</v>
      </c>
      <c r="F7" s="48">
        <v>0</v>
      </c>
      <c r="G7" s="69">
        <f t="shared" si="0"/>
        <v>4000</v>
      </c>
    </row>
    <row r="8" spans="1:7" s="3" customFormat="1" ht="81" customHeight="1" x14ac:dyDescent="0.2">
      <c r="A8" s="51" t="s">
        <v>1</v>
      </c>
      <c r="B8" s="52" t="s">
        <v>36</v>
      </c>
      <c r="C8" s="53" t="s">
        <v>147</v>
      </c>
      <c r="D8" s="54" t="s">
        <v>198</v>
      </c>
      <c r="E8" s="40">
        <f>6000+9000+5000</f>
        <v>20000</v>
      </c>
      <c r="F8" s="97">
        <v>0</v>
      </c>
      <c r="G8" s="69">
        <f t="shared" si="0"/>
        <v>20000</v>
      </c>
    </row>
    <row r="9" spans="1:7" s="3" customFormat="1" ht="44.25" customHeight="1" x14ac:dyDescent="0.2">
      <c r="A9" s="51" t="s">
        <v>2</v>
      </c>
      <c r="B9" s="52" t="s">
        <v>37</v>
      </c>
      <c r="C9" s="53" t="s">
        <v>146</v>
      </c>
      <c r="D9" s="54" t="s">
        <v>198</v>
      </c>
      <c r="E9" s="40">
        <v>4000</v>
      </c>
      <c r="F9" s="49">
        <v>0</v>
      </c>
      <c r="G9" s="69">
        <f t="shared" si="0"/>
        <v>4000</v>
      </c>
    </row>
    <row r="10" spans="1:7" s="3" customFormat="1" ht="44.25" customHeight="1" x14ac:dyDescent="0.2">
      <c r="A10" s="51" t="s">
        <v>3</v>
      </c>
      <c r="B10" s="52" t="s">
        <v>38</v>
      </c>
      <c r="C10" s="53" t="s">
        <v>146</v>
      </c>
      <c r="D10" s="54" t="s">
        <v>198</v>
      </c>
      <c r="E10" s="40">
        <f>2000+1000</f>
        <v>3000</v>
      </c>
      <c r="F10" s="49">
        <v>0</v>
      </c>
      <c r="G10" s="69">
        <f t="shared" si="0"/>
        <v>3000</v>
      </c>
    </row>
    <row r="11" spans="1:7" s="3" customFormat="1" ht="54.75" customHeight="1" x14ac:dyDescent="0.2">
      <c r="A11" s="51" t="s">
        <v>12</v>
      </c>
      <c r="B11" s="52" t="s">
        <v>39</v>
      </c>
      <c r="C11" s="53" t="s">
        <v>148</v>
      </c>
      <c r="D11" s="54" t="s">
        <v>198</v>
      </c>
      <c r="E11" s="80">
        <v>3500</v>
      </c>
      <c r="F11" s="68">
        <v>0</v>
      </c>
      <c r="G11" s="70">
        <f t="shared" si="0"/>
        <v>3500</v>
      </c>
    </row>
    <row r="12" spans="1:7" s="3" customFormat="1" ht="45" customHeight="1" x14ac:dyDescent="0.2">
      <c r="A12" s="100" t="s">
        <v>16</v>
      </c>
      <c r="B12" s="94" t="s">
        <v>40</v>
      </c>
      <c r="C12" s="95" t="s">
        <v>146</v>
      </c>
      <c r="D12" s="96" t="s">
        <v>198</v>
      </c>
      <c r="E12" s="117">
        <v>2000</v>
      </c>
      <c r="F12" s="136">
        <v>0</v>
      </c>
      <c r="G12" s="137">
        <f t="shared" si="0"/>
        <v>2000</v>
      </c>
    </row>
    <row r="13" spans="1:7" s="3" customFormat="1" ht="24.95" customHeight="1" x14ac:dyDescent="0.2">
      <c r="A13" s="150" t="s">
        <v>14</v>
      </c>
      <c r="B13" s="152" t="s">
        <v>17</v>
      </c>
      <c r="C13" s="152" t="s">
        <v>19</v>
      </c>
      <c r="D13" s="161" t="s">
        <v>18</v>
      </c>
      <c r="E13" s="143" t="s">
        <v>21</v>
      </c>
      <c r="F13" s="145"/>
      <c r="G13" s="141" t="s">
        <v>71</v>
      </c>
    </row>
    <row r="14" spans="1:7" s="3" customFormat="1" ht="24.95" customHeight="1" x14ac:dyDescent="0.2">
      <c r="A14" s="151"/>
      <c r="B14" s="153"/>
      <c r="C14" s="153"/>
      <c r="D14" s="162"/>
      <c r="E14" s="43" t="s">
        <v>49</v>
      </c>
      <c r="F14" s="29" t="s">
        <v>59</v>
      </c>
      <c r="G14" s="142"/>
    </row>
    <row r="15" spans="1:7" s="3" customFormat="1" ht="45" customHeight="1" x14ac:dyDescent="0.2">
      <c r="A15" s="100" t="s">
        <v>15</v>
      </c>
      <c r="B15" s="94" t="s">
        <v>41</v>
      </c>
      <c r="C15" s="95" t="s">
        <v>146</v>
      </c>
      <c r="D15" s="96" t="s">
        <v>198</v>
      </c>
      <c r="E15" s="80">
        <v>1500</v>
      </c>
      <c r="F15" s="68">
        <v>0</v>
      </c>
      <c r="G15" s="70">
        <f>SUM(E15:F15)</f>
        <v>1500</v>
      </c>
    </row>
    <row r="16" spans="1:7" s="3" customFormat="1" ht="45" customHeight="1" x14ac:dyDescent="0.2">
      <c r="A16" s="98" t="s">
        <v>86</v>
      </c>
      <c r="B16" s="94" t="s">
        <v>149</v>
      </c>
      <c r="C16" s="95" t="s">
        <v>150</v>
      </c>
      <c r="D16" s="96" t="s">
        <v>198</v>
      </c>
      <c r="E16" s="80">
        <f>12*400+8*30</f>
        <v>5040</v>
      </c>
      <c r="F16" s="68">
        <v>0</v>
      </c>
      <c r="G16" s="70">
        <f>SUM(E16:F16)</f>
        <v>5040</v>
      </c>
    </row>
    <row r="17" spans="1:7" s="3" customFormat="1" ht="24.95" customHeight="1" x14ac:dyDescent="0.2">
      <c r="A17" s="146" t="s">
        <v>61</v>
      </c>
      <c r="B17" s="147"/>
      <c r="C17" s="147"/>
      <c r="D17" s="148"/>
      <c r="E17" s="74">
        <f>SUM(E5:E16)</f>
        <v>58340</v>
      </c>
      <c r="F17" s="79">
        <f>SUM(F5:F16)</f>
        <v>45000</v>
      </c>
      <c r="G17" s="81">
        <f>SUM(G5:G16)</f>
        <v>103340</v>
      </c>
    </row>
    <row r="18" spans="1:7" ht="15.75" customHeight="1" x14ac:dyDescent="0.2">
      <c r="F18" s="88"/>
    </row>
    <row r="19" spans="1:7" ht="12.75" customHeight="1" x14ac:dyDescent="0.2">
      <c r="A19" s="23" t="s">
        <v>27</v>
      </c>
    </row>
    <row r="20" spans="1:7" ht="6.75" customHeight="1" x14ac:dyDescent="0.2">
      <c r="A20" s="24"/>
    </row>
    <row r="21" spans="1:7" ht="12.75" customHeight="1" x14ac:dyDescent="0.2">
      <c r="A21" s="31" t="s">
        <v>30</v>
      </c>
      <c r="B21" s="158" t="s">
        <v>167</v>
      </c>
      <c r="C21" s="158"/>
      <c r="D21" s="158"/>
      <c r="E21" s="158"/>
      <c r="F21" s="158"/>
      <c r="G21" s="158"/>
    </row>
    <row r="22" spans="1:7" ht="12.75" customHeight="1" x14ac:dyDescent="0.2">
      <c r="A22" s="31"/>
      <c r="B22" s="158"/>
      <c r="C22" s="158"/>
      <c r="D22" s="158"/>
      <c r="E22" s="158"/>
      <c r="F22" s="158"/>
      <c r="G22" s="158"/>
    </row>
    <row r="23" spans="1:7" ht="12.75" customHeight="1" x14ac:dyDescent="0.2">
      <c r="A23" s="31"/>
      <c r="B23" s="158"/>
      <c r="C23" s="158"/>
      <c r="D23" s="158"/>
      <c r="E23" s="158"/>
      <c r="F23" s="158"/>
      <c r="G23" s="158"/>
    </row>
    <row r="24" spans="1:7" x14ac:dyDescent="0.2">
      <c r="A24" s="31"/>
      <c r="B24" s="158"/>
      <c r="C24" s="158"/>
      <c r="D24" s="158"/>
      <c r="E24" s="158"/>
      <c r="F24" s="158"/>
      <c r="G24" s="158"/>
    </row>
    <row r="25" spans="1:7" ht="13.5" customHeight="1" x14ac:dyDescent="0.2">
      <c r="A25" s="31"/>
      <c r="B25" s="158"/>
      <c r="C25" s="158"/>
      <c r="D25" s="158"/>
      <c r="E25" s="158"/>
      <c r="F25" s="158"/>
      <c r="G25" s="158"/>
    </row>
    <row r="26" spans="1:7" ht="13.5" customHeight="1" x14ac:dyDescent="0.2">
      <c r="A26" s="31"/>
      <c r="B26" s="158"/>
      <c r="C26" s="158"/>
      <c r="D26" s="158"/>
      <c r="E26" s="158"/>
      <c r="F26" s="158"/>
      <c r="G26" s="158"/>
    </row>
    <row r="27" spans="1:7" ht="7.5" customHeight="1" x14ac:dyDescent="0.2">
      <c r="A27" s="31"/>
      <c r="B27" s="28"/>
      <c r="C27" s="28"/>
      <c r="D27" s="28"/>
      <c r="E27" s="28"/>
      <c r="F27" s="28"/>
      <c r="G27" s="28"/>
    </row>
    <row r="28" spans="1:7" ht="12.75" customHeight="1" x14ac:dyDescent="0.2">
      <c r="A28" s="31" t="s">
        <v>68</v>
      </c>
      <c r="B28" s="158" t="s">
        <v>168</v>
      </c>
      <c r="C28" s="158"/>
      <c r="D28" s="158"/>
      <c r="E28" s="158"/>
      <c r="F28" s="158"/>
      <c r="G28" s="158"/>
    </row>
    <row r="29" spans="1:7" x14ac:dyDescent="0.2">
      <c r="A29" s="31"/>
      <c r="B29" s="158"/>
      <c r="C29" s="158"/>
      <c r="D29" s="158"/>
      <c r="E29" s="158"/>
      <c r="F29" s="158"/>
      <c r="G29" s="158"/>
    </row>
    <row r="30" spans="1:7" ht="13.5" customHeight="1" x14ac:dyDescent="0.2">
      <c r="A30" s="31"/>
      <c r="B30" s="158"/>
      <c r="C30" s="158"/>
      <c r="D30" s="158"/>
      <c r="E30" s="158"/>
      <c r="F30" s="158"/>
      <c r="G30" s="158"/>
    </row>
    <row r="31" spans="1:7" ht="13.5" customHeight="1" x14ac:dyDescent="0.2">
      <c r="A31" s="31"/>
      <c r="B31" s="158"/>
      <c r="C31" s="158"/>
      <c r="D31" s="158"/>
      <c r="E31" s="158"/>
      <c r="F31" s="158"/>
      <c r="G31" s="158"/>
    </row>
    <row r="32" spans="1:7" ht="13.5" customHeight="1" x14ac:dyDescent="0.2">
      <c r="A32" s="31"/>
      <c r="B32" s="158"/>
      <c r="C32" s="158"/>
      <c r="D32" s="158"/>
      <c r="E32" s="158"/>
      <c r="F32" s="158"/>
      <c r="G32" s="158"/>
    </row>
    <row r="33" spans="1:7" ht="6" customHeight="1" x14ac:dyDescent="0.2">
      <c r="A33" s="31"/>
      <c r="B33" s="28"/>
      <c r="C33" s="28"/>
      <c r="D33" s="28"/>
      <c r="E33" s="28"/>
      <c r="F33" s="28"/>
      <c r="G33" s="28"/>
    </row>
    <row r="34" spans="1:7" ht="12.75" customHeight="1" x14ac:dyDescent="0.2">
      <c r="A34" s="31" t="s">
        <v>31</v>
      </c>
      <c r="B34" s="159" t="s">
        <v>157</v>
      </c>
      <c r="C34" s="159"/>
      <c r="D34" s="159"/>
      <c r="E34" s="159"/>
      <c r="F34" s="159"/>
      <c r="G34" s="159"/>
    </row>
    <row r="35" spans="1:7" x14ac:dyDescent="0.2">
      <c r="A35" s="31"/>
      <c r="B35" s="159"/>
      <c r="C35" s="159"/>
      <c r="D35" s="159"/>
      <c r="E35" s="159"/>
      <c r="F35" s="159"/>
      <c r="G35" s="159"/>
    </row>
    <row r="36" spans="1:7" x14ac:dyDescent="0.2">
      <c r="A36" s="31"/>
      <c r="B36" s="159"/>
      <c r="C36" s="159"/>
      <c r="D36" s="159"/>
      <c r="E36" s="159"/>
      <c r="F36" s="159"/>
      <c r="G36" s="159"/>
    </row>
    <row r="37" spans="1:7" ht="7.5" customHeight="1" x14ac:dyDescent="0.2">
      <c r="A37" s="31"/>
      <c r="B37" s="32"/>
      <c r="C37" s="32"/>
      <c r="D37" s="32"/>
      <c r="E37" s="32"/>
      <c r="F37" s="32"/>
      <c r="G37" s="32"/>
    </row>
    <row r="38" spans="1:7" ht="12.75" customHeight="1" x14ac:dyDescent="0.2">
      <c r="A38" s="31" t="s">
        <v>77</v>
      </c>
      <c r="B38" s="149" t="s">
        <v>158</v>
      </c>
      <c r="C38" s="149"/>
      <c r="D38" s="149"/>
      <c r="E38" s="149"/>
      <c r="F38" s="149"/>
      <c r="G38" s="149"/>
    </row>
    <row r="39" spans="1:7" x14ac:dyDescent="0.2">
      <c r="A39" s="31"/>
      <c r="B39" s="149"/>
      <c r="C39" s="149"/>
      <c r="D39" s="149"/>
      <c r="E39" s="149"/>
      <c r="F39" s="149"/>
      <c r="G39" s="149"/>
    </row>
    <row r="40" spans="1:7" x14ac:dyDescent="0.2">
      <c r="A40" s="31"/>
      <c r="B40" s="149"/>
      <c r="C40" s="149"/>
      <c r="D40" s="149"/>
      <c r="E40" s="149"/>
      <c r="F40" s="149"/>
      <c r="G40" s="149"/>
    </row>
    <row r="41" spans="1:7" x14ac:dyDescent="0.2">
      <c r="A41" s="31"/>
      <c r="B41" s="149"/>
      <c r="C41" s="149"/>
      <c r="D41" s="149"/>
      <c r="E41" s="149"/>
      <c r="F41" s="149"/>
      <c r="G41" s="149"/>
    </row>
    <row r="42" spans="1:7" ht="6.75" customHeight="1" x14ac:dyDescent="0.2">
      <c r="A42" s="30"/>
      <c r="B42" s="28"/>
      <c r="C42" s="28"/>
      <c r="D42" s="28"/>
      <c r="E42" s="28"/>
      <c r="F42" s="28"/>
      <c r="G42" s="28"/>
    </row>
    <row r="43" spans="1:7" ht="12.75" customHeight="1" x14ac:dyDescent="0.2">
      <c r="A43" s="31" t="s">
        <v>194</v>
      </c>
      <c r="B43" s="159" t="s">
        <v>172</v>
      </c>
      <c r="C43" s="159"/>
      <c r="D43" s="159"/>
      <c r="E43" s="159"/>
      <c r="F43" s="159"/>
      <c r="G43" s="159"/>
    </row>
    <row r="44" spans="1:7" x14ac:dyDescent="0.2">
      <c r="A44" s="31"/>
      <c r="B44" s="159"/>
      <c r="C44" s="159"/>
      <c r="D44" s="159"/>
      <c r="E44" s="159"/>
      <c r="F44" s="159"/>
      <c r="G44" s="159"/>
    </row>
    <row r="45" spans="1:7" x14ac:dyDescent="0.2">
      <c r="A45" s="31"/>
      <c r="B45" s="159"/>
      <c r="C45" s="159"/>
      <c r="D45" s="159"/>
      <c r="E45" s="159"/>
      <c r="F45" s="159"/>
      <c r="G45" s="159"/>
    </row>
    <row r="46" spans="1:7" ht="27.75" customHeight="1" x14ac:dyDescent="0.2">
      <c r="A46" s="31"/>
      <c r="B46" s="159"/>
      <c r="C46" s="159"/>
      <c r="D46" s="159"/>
      <c r="E46" s="159"/>
      <c r="F46" s="159"/>
      <c r="G46" s="159"/>
    </row>
    <row r="47" spans="1:7" x14ac:dyDescent="0.2">
      <c r="B47" s="159"/>
      <c r="C47" s="159"/>
      <c r="D47" s="159"/>
      <c r="E47" s="159"/>
      <c r="F47" s="159"/>
      <c r="G47" s="159"/>
    </row>
    <row r="48" spans="1:7" ht="9.75" customHeight="1" x14ac:dyDescent="0.2"/>
    <row r="49" spans="1:7" ht="9.75" customHeight="1" x14ac:dyDescent="0.2"/>
    <row r="50" spans="1:7" ht="9.75" customHeight="1" x14ac:dyDescent="0.2"/>
    <row r="51" spans="1:7" ht="12.75" customHeight="1" x14ac:dyDescent="0.2">
      <c r="A51" s="5" t="s">
        <v>120</v>
      </c>
      <c r="B51" s="160" t="s">
        <v>151</v>
      </c>
      <c r="C51" s="160"/>
      <c r="D51" s="160"/>
      <c r="E51" s="160"/>
      <c r="F51" s="160"/>
      <c r="G51" s="160"/>
    </row>
    <row r="52" spans="1:7" x14ac:dyDescent="0.2">
      <c r="B52" s="160"/>
      <c r="C52" s="160"/>
      <c r="D52" s="160"/>
      <c r="E52" s="160"/>
      <c r="F52" s="160"/>
      <c r="G52" s="160"/>
    </row>
    <row r="53" spans="1:7" x14ac:dyDescent="0.2">
      <c r="B53" s="160"/>
      <c r="C53" s="160"/>
      <c r="D53" s="160"/>
      <c r="E53" s="160"/>
      <c r="F53" s="160"/>
      <c r="G53" s="160"/>
    </row>
  </sheetData>
  <sheetProtection algorithmName="SHA-512" hashValue="Mz2b3IYMSxIfbOWQuu9B7rdwhhb3CiPOfyAiCk6cODanPNeMhHQCZ8Z2lgRC5D2FlzpzjRkAxN2AR6oqCGmXPg==" saltValue="AKpK6qZErWE37knEqni7/g==" spinCount="100000" sheet="1" objects="1" scenarios="1"/>
  <mergeCells count="19">
    <mergeCell ref="B51:G53"/>
    <mergeCell ref="A13:A14"/>
    <mergeCell ref="B13:B14"/>
    <mergeCell ref="C13:C14"/>
    <mergeCell ref="D13:D14"/>
    <mergeCell ref="E13:F13"/>
    <mergeCell ref="G13:G14"/>
    <mergeCell ref="A17:D17"/>
    <mergeCell ref="B38:G41"/>
    <mergeCell ref="B34:G36"/>
    <mergeCell ref="B43:G47"/>
    <mergeCell ref="B21:G26"/>
    <mergeCell ref="B28:G32"/>
    <mergeCell ref="G3:G4"/>
    <mergeCell ref="A3:A4"/>
    <mergeCell ref="B3:B4"/>
    <mergeCell ref="C3:C4"/>
    <mergeCell ref="D3:D4"/>
    <mergeCell ref="E3:F3"/>
  </mergeCells>
  <phoneticPr fontId="1" type="noConversion"/>
  <pageMargins left="0.74803149606299213" right="0.31496062992125984" top="0.59055118110236227" bottom="0" header="0.31496062992125984" footer="0.31496062992125984"/>
  <pageSetup paperSize="9" orientation="landscape" r:id="rId1"/>
  <headerFooter alignWithMargins="0">
    <oddHeader>&amp;CKOMUNALAC POŽEGA d.o.o. - PLAN INVESTICIJA I INVESTICIJSKOG ODRŽAVANJA ZA 2026. GODINU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zoomScale="150" zoomScaleNormal="150" workbookViewId="0">
      <selection activeCell="E5" sqref="E5"/>
    </sheetView>
  </sheetViews>
  <sheetFormatPr defaultRowHeight="12.75" x14ac:dyDescent="0.2"/>
  <cols>
    <col min="1" max="1" width="4.7109375" style="5" customWidth="1"/>
    <col min="2" max="2" width="30.7109375" style="5" customWidth="1"/>
    <col min="3" max="3" width="35.7109375" style="5" customWidth="1"/>
    <col min="4" max="4" width="13.7109375" style="19" customWidth="1"/>
    <col min="5" max="7" width="15.7109375" style="2" customWidth="1"/>
    <col min="8" max="16384" width="9.140625" style="2"/>
  </cols>
  <sheetData>
    <row r="1" spans="1:7" s="16" customFormat="1" ht="20.100000000000001" customHeight="1" x14ac:dyDescent="0.2">
      <c r="A1" s="14" t="s">
        <v>0</v>
      </c>
      <c r="B1" s="15" t="s">
        <v>6</v>
      </c>
      <c r="C1" s="15"/>
      <c r="D1" s="18"/>
      <c r="F1" s="15"/>
    </row>
    <row r="2" spans="1:7" s="3" customFormat="1" ht="9.9499999999999993" customHeight="1" x14ac:dyDescent="0.2">
      <c r="A2" s="12"/>
      <c r="B2" s="13"/>
      <c r="C2" s="13"/>
      <c r="D2" s="19"/>
      <c r="E2" s="2"/>
      <c r="F2" s="2"/>
    </row>
    <row r="3" spans="1:7" s="3" customFormat="1" ht="24.95" customHeight="1" x14ac:dyDescent="0.2">
      <c r="A3" s="165" t="s">
        <v>14</v>
      </c>
      <c r="B3" s="152" t="s">
        <v>17</v>
      </c>
      <c r="C3" s="152" t="s">
        <v>19</v>
      </c>
      <c r="D3" s="161" t="s">
        <v>18</v>
      </c>
      <c r="E3" s="143" t="s">
        <v>13</v>
      </c>
      <c r="F3" s="145"/>
      <c r="G3" s="141" t="s">
        <v>71</v>
      </c>
    </row>
    <row r="4" spans="1:7" s="3" customFormat="1" ht="24.95" customHeight="1" x14ac:dyDescent="0.2">
      <c r="A4" s="166"/>
      <c r="B4" s="153"/>
      <c r="C4" s="153"/>
      <c r="D4" s="162"/>
      <c r="E4" s="17" t="s">
        <v>59</v>
      </c>
      <c r="F4" s="22" t="s">
        <v>58</v>
      </c>
      <c r="G4" s="142"/>
    </row>
    <row r="5" spans="1:7" s="3" customFormat="1" ht="65.099999999999994" customHeight="1" x14ac:dyDescent="0.2">
      <c r="A5" s="55" t="s">
        <v>7</v>
      </c>
      <c r="B5" s="57" t="s">
        <v>87</v>
      </c>
      <c r="C5" s="53" t="s">
        <v>85</v>
      </c>
      <c r="D5" s="54" t="s">
        <v>125</v>
      </c>
      <c r="E5" s="45">
        <f>600+900+1500</f>
        <v>3000</v>
      </c>
      <c r="F5" s="39">
        <v>0</v>
      </c>
      <c r="G5" s="82">
        <f t="shared" ref="G5" si="0">SUM(E5:F5)</f>
        <v>3000</v>
      </c>
    </row>
    <row r="6" spans="1:7" s="3" customFormat="1" ht="24.95" customHeight="1" x14ac:dyDescent="0.2">
      <c r="A6" s="146" t="s">
        <v>62</v>
      </c>
      <c r="B6" s="147"/>
      <c r="C6" s="147"/>
      <c r="D6" s="148"/>
      <c r="E6" s="75">
        <f>E5</f>
        <v>3000</v>
      </c>
      <c r="F6" s="83">
        <f>F5</f>
        <v>0</v>
      </c>
      <c r="G6" s="81">
        <f>SUM(E6:F6)</f>
        <v>3000</v>
      </c>
    </row>
    <row r="7" spans="1:7" s="3" customFormat="1" ht="12.75" customHeight="1" x14ac:dyDescent="0.2">
      <c r="A7" s="6"/>
      <c r="B7" s="6"/>
      <c r="C7" s="6"/>
      <c r="D7" s="20"/>
      <c r="E7" s="6"/>
      <c r="F7" s="6"/>
    </row>
    <row r="8" spans="1:7" s="3" customFormat="1" ht="12.75" customHeight="1" x14ac:dyDescent="0.2">
      <c r="A8" s="8" t="s">
        <v>27</v>
      </c>
      <c r="B8" s="8"/>
      <c r="C8" s="8"/>
      <c r="D8" s="21"/>
      <c r="E8" s="8"/>
      <c r="F8" s="8"/>
    </row>
    <row r="9" spans="1:7" s="3" customFormat="1" ht="12.75" customHeight="1" x14ac:dyDescent="0.2">
      <c r="A9" s="8"/>
      <c r="B9" s="8"/>
      <c r="C9" s="8"/>
      <c r="D9" s="21"/>
      <c r="E9" s="8"/>
      <c r="F9" s="8"/>
    </row>
    <row r="10" spans="1:7" s="3" customFormat="1" ht="12.75" customHeight="1" x14ac:dyDescent="0.2">
      <c r="A10" s="164" t="s">
        <v>32</v>
      </c>
      <c r="B10" s="163" t="s">
        <v>88</v>
      </c>
      <c r="C10" s="163"/>
      <c r="D10" s="163"/>
      <c r="E10" s="163"/>
      <c r="F10" s="163"/>
      <c r="G10" s="163"/>
    </row>
    <row r="11" spans="1:7" s="3" customFormat="1" ht="12.75" customHeight="1" x14ac:dyDescent="0.2">
      <c r="A11" s="164"/>
      <c r="B11" s="163"/>
      <c r="C11" s="163"/>
      <c r="D11" s="163"/>
      <c r="E11" s="163"/>
      <c r="F11" s="163"/>
      <c r="G11" s="163"/>
    </row>
    <row r="12" spans="1:7" s="3" customFormat="1" ht="16.5" customHeight="1" x14ac:dyDescent="0.2">
      <c r="A12" s="164"/>
      <c r="B12" s="163"/>
      <c r="C12" s="163"/>
      <c r="D12" s="163"/>
      <c r="E12" s="163"/>
      <c r="F12" s="163"/>
      <c r="G12" s="163"/>
    </row>
    <row r="13" spans="1:7" s="3" customFormat="1" ht="12.75" customHeight="1" x14ac:dyDescent="0.2">
      <c r="A13" s="44"/>
      <c r="B13" s="33"/>
      <c r="C13" s="33"/>
      <c r="D13" s="33"/>
      <c r="E13" s="33"/>
      <c r="F13" s="33"/>
      <c r="G13" s="33"/>
    </row>
    <row r="14" spans="1:7" ht="12.75" customHeight="1" x14ac:dyDescent="0.2">
      <c r="A14" s="34"/>
      <c r="B14" s="34"/>
      <c r="C14" s="34"/>
      <c r="D14" s="4"/>
    </row>
    <row r="15" spans="1:7" ht="12.75" customHeight="1" x14ac:dyDescent="0.2">
      <c r="A15" s="34"/>
      <c r="B15" s="34"/>
      <c r="C15" s="34"/>
      <c r="D15" s="4"/>
    </row>
    <row r="16" spans="1:7" ht="12.75" customHeight="1" x14ac:dyDescent="0.2">
      <c r="A16" s="34"/>
      <c r="B16" s="34"/>
      <c r="C16" s="34"/>
      <c r="D16" s="4"/>
    </row>
    <row r="17" spans="1:4" ht="12.75" customHeight="1" x14ac:dyDescent="0.2">
      <c r="A17" s="34"/>
      <c r="B17" s="34"/>
      <c r="C17" s="34"/>
      <c r="D17" s="4"/>
    </row>
    <row r="18" spans="1:4" ht="12.75" customHeight="1" x14ac:dyDescent="0.2">
      <c r="A18" s="34"/>
      <c r="B18" s="34"/>
      <c r="C18" s="34"/>
      <c r="D18" s="4"/>
    </row>
    <row r="19" spans="1:4" x14ac:dyDescent="0.2">
      <c r="A19" s="34"/>
      <c r="B19" s="34"/>
      <c r="C19" s="34"/>
      <c r="D19" s="4"/>
    </row>
    <row r="20" spans="1:4" x14ac:dyDescent="0.2">
      <c r="A20" s="34"/>
      <c r="B20" s="34"/>
      <c r="C20" s="34"/>
      <c r="D20" s="4"/>
    </row>
    <row r="21" spans="1:4" x14ac:dyDescent="0.2">
      <c r="A21" s="34"/>
      <c r="B21" s="34"/>
      <c r="C21" s="34"/>
      <c r="D21" s="4"/>
    </row>
    <row r="22" spans="1:4" x14ac:dyDescent="0.2">
      <c r="A22" s="34"/>
      <c r="B22" s="34"/>
      <c r="C22" s="34"/>
      <c r="D22" s="4"/>
    </row>
    <row r="23" spans="1:4" x14ac:dyDescent="0.2">
      <c r="A23" s="34"/>
      <c r="B23" s="34"/>
      <c r="C23" s="34"/>
      <c r="D23" s="4"/>
    </row>
    <row r="24" spans="1:4" x14ac:dyDescent="0.2">
      <c r="A24" s="34"/>
      <c r="B24" s="34"/>
      <c r="C24" s="34"/>
      <c r="D24" s="4"/>
    </row>
    <row r="25" spans="1:4" x14ac:dyDescent="0.2">
      <c r="A25" s="34"/>
      <c r="B25" s="34"/>
      <c r="C25" s="34"/>
      <c r="D25" s="4"/>
    </row>
    <row r="26" spans="1:4" x14ac:dyDescent="0.2">
      <c r="A26" s="34"/>
      <c r="B26" s="34"/>
      <c r="C26" s="34"/>
      <c r="D26" s="4"/>
    </row>
    <row r="27" spans="1:4" x14ac:dyDescent="0.2">
      <c r="A27" s="34"/>
      <c r="B27" s="34"/>
      <c r="C27" s="34"/>
      <c r="D27" s="4"/>
    </row>
    <row r="28" spans="1:4" x14ac:dyDescent="0.2">
      <c r="A28" s="34"/>
      <c r="B28" s="34"/>
      <c r="C28" s="34"/>
      <c r="D28" s="4"/>
    </row>
    <row r="29" spans="1:4" x14ac:dyDescent="0.2">
      <c r="A29" s="34"/>
      <c r="B29" s="34"/>
      <c r="C29" s="34"/>
      <c r="D29" s="4"/>
    </row>
    <row r="30" spans="1:4" x14ac:dyDescent="0.2">
      <c r="A30" s="34"/>
      <c r="B30" s="34"/>
      <c r="C30" s="34"/>
      <c r="D30" s="4"/>
    </row>
    <row r="31" spans="1:4" x14ac:dyDescent="0.2">
      <c r="A31" s="34"/>
      <c r="B31" s="34"/>
      <c r="C31" s="34"/>
      <c r="D31" s="4"/>
    </row>
  </sheetData>
  <sheetProtection algorithmName="SHA-512" hashValue="eV0jQCSt40TR54f7uTSR84geXcb6DlrKsQybj3aEc62I2o6qSfFF63enRibpTcI6kvBDuU+5qtEfNjByrPxgLw==" saltValue="1ZrHd5Lv7YiG+2OpvLU/Tg==" spinCount="100000" sheet="1" objects="1" scenarios="1"/>
  <mergeCells count="9">
    <mergeCell ref="B10:G12"/>
    <mergeCell ref="A10:A12"/>
    <mergeCell ref="A6:D6"/>
    <mergeCell ref="A3:A4"/>
    <mergeCell ref="B3:B4"/>
    <mergeCell ref="C3:C4"/>
    <mergeCell ref="D3:D4"/>
    <mergeCell ref="G3:G4"/>
    <mergeCell ref="E3:F3"/>
  </mergeCells>
  <phoneticPr fontId="1" type="noConversion"/>
  <pageMargins left="0.74803149606299213" right="0.35433070866141736" top="0.59055118110236227" bottom="0.19685039370078741" header="0.31496062992125984" footer="0.31496062992125984"/>
  <pageSetup paperSize="9" orientation="landscape" r:id="rId1"/>
  <headerFooter alignWithMargins="0">
    <oddHeader>&amp;CKOMUNALAC POŽEGA d.o.o. - PLAN INVESTICIJA I INVESTICIJSKOG ODRŽAVANJA ZA 2026. GODINU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1"/>
  <sheetViews>
    <sheetView zoomScale="150" zoomScaleNormal="150" workbookViewId="0">
      <selection activeCell="B14" sqref="B14:G15"/>
    </sheetView>
  </sheetViews>
  <sheetFormatPr defaultRowHeight="12.75" x14ac:dyDescent="0.2"/>
  <cols>
    <col min="1" max="1" width="4.7109375" style="5" customWidth="1"/>
    <col min="2" max="2" width="30.5703125" style="5" customWidth="1"/>
    <col min="3" max="3" width="36.7109375" style="5" customWidth="1"/>
    <col min="4" max="4" width="13.7109375" style="4" customWidth="1"/>
    <col min="5" max="7" width="15.7109375" style="2" customWidth="1"/>
    <col min="8" max="16384" width="9.140625" style="2"/>
  </cols>
  <sheetData>
    <row r="1" spans="1:7" s="16" customFormat="1" ht="20.100000000000001" customHeight="1" x14ac:dyDescent="0.2">
      <c r="A1" s="14" t="s">
        <v>1</v>
      </c>
      <c r="B1" s="15" t="s">
        <v>10</v>
      </c>
      <c r="C1" s="15"/>
      <c r="D1" s="15"/>
      <c r="F1" s="15"/>
    </row>
    <row r="2" spans="1:7" s="3" customFormat="1" ht="9.9499999999999993" customHeight="1" x14ac:dyDescent="0.2">
      <c r="A2" s="12"/>
      <c r="B2" s="13"/>
      <c r="C2" s="13"/>
      <c r="D2" s="4"/>
      <c r="E2" s="2"/>
      <c r="F2" s="2"/>
    </row>
    <row r="3" spans="1:7" s="3" customFormat="1" ht="24.95" customHeight="1" x14ac:dyDescent="0.2">
      <c r="A3" s="165" t="s">
        <v>14</v>
      </c>
      <c r="B3" s="152" t="s">
        <v>17</v>
      </c>
      <c r="C3" s="152" t="s">
        <v>19</v>
      </c>
      <c r="D3" s="154" t="s">
        <v>18</v>
      </c>
      <c r="E3" s="143" t="s">
        <v>13</v>
      </c>
      <c r="F3" s="145"/>
      <c r="G3" s="141" t="s">
        <v>72</v>
      </c>
    </row>
    <row r="4" spans="1:7" s="3" customFormat="1" ht="24.95" customHeight="1" x14ac:dyDescent="0.2">
      <c r="A4" s="166"/>
      <c r="B4" s="153"/>
      <c r="C4" s="153"/>
      <c r="D4" s="155"/>
      <c r="E4" s="36" t="s">
        <v>59</v>
      </c>
      <c r="F4" s="22" t="s">
        <v>58</v>
      </c>
      <c r="G4" s="142"/>
    </row>
    <row r="5" spans="1:7" s="3" customFormat="1" ht="51.95" customHeight="1" x14ac:dyDescent="0.2">
      <c r="A5" s="55" t="s">
        <v>7</v>
      </c>
      <c r="B5" s="94" t="s">
        <v>126</v>
      </c>
      <c r="C5" s="95" t="s">
        <v>128</v>
      </c>
      <c r="D5" s="118" t="s">
        <v>101</v>
      </c>
      <c r="E5" s="80">
        <v>6000</v>
      </c>
      <c r="F5" s="48">
        <v>0</v>
      </c>
      <c r="G5" s="82">
        <f t="shared" ref="G5:G10" si="0">SUM(E5:F5)</f>
        <v>6000</v>
      </c>
    </row>
    <row r="6" spans="1:7" s="3" customFormat="1" ht="51.95" customHeight="1" x14ac:dyDescent="0.2">
      <c r="A6" s="55" t="s">
        <v>8</v>
      </c>
      <c r="B6" s="119" t="s">
        <v>132</v>
      </c>
      <c r="C6" s="122" t="s">
        <v>129</v>
      </c>
      <c r="D6" s="120" t="s">
        <v>101</v>
      </c>
      <c r="E6" s="117">
        <v>12000</v>
      </c>
      <c r="F6" s="84">
        <v>0</v>
      </c>
      <c r="G6" s="85">
        <f t="shared" si="0"/>
        <v>12000</v>
      </c>
    </row>
    <row r="7" spans="1:7" s="3" customFormat="1" ht="51.95" customHeight="1" x14ac:dyDescent="0.2">
      <c r="A7" s="55" t="s">
        <v>0</v>
      </c>
      <c r="B7" s="52" t="s">
        <v>28</v>
      </c>
      <c r="C7" s="121" t="s">
        <v>130</v>
      </c>
      <c r="D7" s="56" t="s">
        <v>101</v>
      </c>
      <c r="E7" s="80">
        <v>5000</v>
      </c>
      <c r="F7" s="84">
        <v>0</v>
      </c>
      <c r="G7" s="85">
        <f t="shared" si="0"/>
        <v>5000</v>
      </c>
    </row>
    <row r="8" spans="1:7" s="3" customFormat="1" ht="51.95" customHeight="1" x14ac:dyDescent="0.2">
      <c r="A8" s="55" t="s">
        <v>1</v>
      </c>
      <c r="B8" s="52" t="s">
        <v>127</v>
      </c>
      <c r="C8" s="53" t="s">
        <v>131</v>
      </c>
      <c r="D8" s="56" t="s">
        <v>101</v>
      </c>
      <c r="E8" s="65">
        <v>4000</v>
      </c>
      <c r="F8" s="84">
        <v>0</v>
      </c>
      <c r="G8" s="85">
        <f t="shared" si="0"/>
        <v>4000</v>
      </c>
    </row>
    <row r="9" spans="1:7" s="3" customFormat="1" ht="51.95" customHeight="1" x14ac:dyDescent="0.2">
      <c r="A9" s="98" t="s">
        <v>2</v>
      </c>
      <c r="B9" s="94" t="s">
        <v>29</v>
      </c>
      <c r="C9" s="95" t="s">
        <v>133</v>
      </c>
      <c r="D9" s="124" t="s">
        <v>101</v>
      </c>
      <c r="E9" s="123">
        <v>1000</v>
      </c>
      <c r="F9" s="115">
        <v>0</v>
      </c>
      <c r="G9" s="116">
        <f t="shared" si="0"/>
        <v>1000</v>
      </c>
    </row>
    <row r="10" spans="1:7" s="3" customFormat="1" ht="24.95" customHeight="1" x14ac:dyDescent="0.2">
      <c r="A10" s="146" t="s">
        <v>63</v>
      </c>
      <c r="B10" s="147"/>
      <c r="C10" s="147"/>
      <c r="D10" s="148"/>
      <c r="E10" s="74">
        <f>SUM(E5:E9)</f>
        <v>28000</v>
      </c>
      <c r="F10" s="83">
        <f>F5+F6+F8</f>
        <v>0</v>
      </c>
      <c r="G10" s="81">
        <f t="shared" si="0"/>
        <v>28000</v>
      </c>
    </row>
    <row r="11" spans="1:7" s="3" customFormat="1" ht="12.75" customHeight="1" x14ac:dyDescent="0.2">
      <c r="A11" s="6"/>
      <c r="B11" s="6"/>
      <c r="C11" s="6"/>
      <c r="D11" s="9"/>
      <c r="E11" s="26"/>
      <c r="F11" s="6"/>
    </row>
    <row r="12" spans="1:7" s="3" customFormat="1" ht="12.75" customHeight="1" x14ac:dyDescent="0.2">
      <c r="A12" s="8" t="s">
        <v>27</v>
      </c>
      <c r="B12" s="8"/>
      <c r="C12" s="8"/>
      <c r="D12" s="8"/>
      <c r="E12" s="8"/>
      <c r="F12" s="8"/>
    </row>
    <row r="13" spans="1:7" s="3" customFormat="1" ht="12.75" customHeight="1" x14ac:dyDescent="0.2">
      <c r="A13" s="8"/>
      <c r="B13" s="8"/>
      <c r="C13" s="8"/>
      <c r="D13" s="8"/>
      <c r="E13" s="8"/>
      <c r="F13" s="8"/>
    </row>
    <row r="14" spans="1:7" s="3" customFormat="1" ht="12.75" customHeight="1" x14ac:dyDescent="0.2">
      <c r="A14" s="44" t="s">
        <v>30</v>
      </c>
      <c r="B14" s="167" t="s">
        <v>189</v>
      </c>
      <c r="C14" s="167"/>
      <c r="D14" s="167"/>
      <c r="E14" s="167"/>
      <c r="F14" s="167"/>
      <c r="G14" s="167"/>
    </row>
    <row r="15" spans="1:7" s="3" customFormat="1" ht="12.75" customHeight="1" x14ac:dyDescent="0.2">
      <c r="A15" s="44"/>
      <c r="B15" s="167"/>
      <c r="C15" s="167"/>
      <c r="D15" s="167"/>
      <c r="E15" s="167"/>
      <c r="F15" s="167"/>
      <c r="G15" s="167"/>
    </row>
    <row r="16" spans="1:7" s="3" customFormat="1" ht="12.75" customHeight="1" x14ac:dyDescent="0.2">
      <c r="A16" s="44"/>
      <c r="B16" s="33"/>
      <c r="C16" s="33"/>
      <c r="D16" s="33"/>
      <c r="E16" s="33"/>
      <c r="F16" s="33"/>
      <c r="G16" s="33"/>
    </row>
    <row r="17" spans="1:7" s="3" customFormat="1" ht="12.75" customHeight="1" x14ac:dyDescent="0.2">
      <c r="A17" s="44" t="s">
        <v>68</v>
      </c>
      <c r="B17" s="167" t="s">
        <v>188</v>
      </c>
      <c r="C17" s="167"/>
      <c r="D17" s="167"/>
      <c r="E17" s="167"/>
      <c r="F17" s="167"/>
      <c r="G17" s="167"/>
    </row>
    <row r="18" spans="1:7" s="3" customFormat="1" ht="12.75" customHeight="1" x14ac:dyDescent="0.2">
      <c r="A18" s="44"/>
      <c r="B18" s="167"/>
      <c r="C18" s="167"/>
      <c r="D18" s="167"/>
      <c r="E18" s="167"/>
      <c r="F18" s="167"/>
      <c r="G18" s="167"/>
    </row>
    <row r="19" spans="1:7" s="3" customFormat="1" ht="12.75" customHeight="1" x14ac:dyDescent="0.2">
      <c r="A19" s="44"/>
      <c r="B19" s="33"/>
      <c r="C19" s="33"/>
      <c r="D19" s="33"/>
      <c r="E19" s="33"/>
      <c r="F19" s="33"/>
      <c r="G19" s="33"/>
    </row>
    <row r="20" spans="1:7" s="3" customFormat="1" ht="12.75" customHeight="1" x14ac:dyDescent="0.2">
      <c r="A20" s="44" t="s">
        <v>31</v>
      </c>
      <c r="B20" s="167" t="s">
        <v>187</v>
      </c>
      <c r="C20" s="167"/>
      <c r="D20" s="167"/>
      <c r="E20" s="167"/>
      <c r="F20" s="167"/>
      <c r="G20" s="167"/>
    </row>
    <row r="21" spans="1:7" s="3" customFormat="1" ht="52.5" customHeight="1" x14ac:dyDescent="0.2">
      <c r="A21" s="44"/>
      <c r="B21" s="167"/>
      <c r="C21" s="167"/>
      <c r="D21" s="167"/>
      <c r="E21" s="167"/>
      <c r="F21" s="167"/>
      <c r="G21" s="167"/>
    </row>
    <row r="22" spans="1:7" s="3" customFormat="1" ht="12.75" customHeight="1" x14ac:dyDescent="0.2">
      <c r="A22" s="44"/>
      <c r="B22" s="33"/>
      <c r="C22" s="33"/>
      <c r="D22" s="33"/>
      <c r="E22" s="33"/>
      <c r="F22" s="33"/>
      <c r="G22" s="33"/>
    </row>
    <row r="23" spans="1:7" s="3" customFormat="1" ht="12.75" customHeight="1" x14ac:dyDescent="0.2">
      <c r="A23" s="44" t="s">
        <v>77</v>
      </c>
      <c r="B23" s="163" t="s">
        <v>186</v>
      </c>
      <c r="C23" s="163"/>
      <c r="D23" s="163"/>
      <c r="E23" s="163"/>
      <c r="F23" s="163"/>
      <c r="G23" s="163"/>
    </row>
    <row r="24" spans="1:7" s="3" customFormat="1" ht="12.75" customHeight="1" x14ac:dyDescent="0.2">
      <c r="A24" s="44"/>
      <c r="B24" s="163"/>
      <c r="C24" s="163"/>
      <c r="D24" s="163"/>
      <c r="E24" s="163"/>
      <c r="F24" s="163"/>
      <c r="G24" s="163"/>
    </row>
    <row r="25" spans="1:7" s="3" customFormat="1" ht="12.75" customHeight="1" x14ac:dyDescent="0.2">
      <c r="A25" s="44"/>
      <c r="B25" s="163"/>
      <c r="C25" s="163"/>
      <c r="D25" s="163"/>
      <c r="E25" s="163"/>
      <c r="F25" s="163"/>
      <c r="G25" s="163"/>
    </row>
    <row r="26" spans="1:7" ht="12.75" customHeight="1" x14ac:dyDescent="0.2">
      <c r="A26" s="44"/>
      <c r="B26" s="163"/>
      <c r="C26" s="163"/>
      <c r="D26" s="163"/>
      <c r="E26" s="163"/>
      <c r="F26" s="163"/>
      <c r="G26" s="163"/>
    </row>
    <row r="27" spans="1:7" ht="12.75" customHeight="1" x14ac:dyDescent="0.2">
      <c r="A27" s="25"/>
      <c r="B27" s="33"/>
      <c r="C27" s="33"/>
      <c r="D27" s="33"/>
      <c r="E27" s="33"/>
      <c r="F27" s="33"/>
      <c r="G27" s="33"/>
    </row>
    <row r="28" spans="1:7" s="3" customFormat="1" ht="12.75" customHeight="1" x14ac:dyDescent="0.2">
      <c r="A28" s="31" t="s">
        <v>90</v>
      </c>
      <c r="B28" s="149" t="s">
        <v>43</v>
      </c>
      <c r="C28" s="149"/>
      <c r="D28" s="149"/>
      <c r="E28" s="149"/>
      <c r="F28" s="149"/>
      <c r="G28" s="149"/>
    </row>
    <row r="29" spans="1:7" s="3" customFormat="1" ht="12.75" customHeight="1" x14ac:dyDescent="0.2">
      <c r="A29" s="31"/>
      <c r="B29" s="149"/>
      <c r="C29" s="149"/>
      <c r="D29" s="149"/>
      <c r="E29" s="149"/>
      <c r="F29" s="149"/>
      <c r="G29" s="149"/>
    </row>
    <row r="30" spans="1:7" s="3" customFormat="1" ht="12.75" customHeight="1" x14ac:dyDescent="0.2">
      <c r="A30" s="31"/>
      <c r="B30" s="149"/>
      <c r="C30" s="149"/>
      <c r="D30" s="149"/>
      <c r="E30" s="149"/>
      <c r="F30" s="149"/>
      <c r="G30" s="149"/>
    </row>
    <row r="31" spans="1:7" s="3" customFormat="1" ht="12.75" customHeight="1" x14ac:dyDescent="0.2">
      <c r="A31" s="31"/>
      <c r="B31" s="35"/>
      <c r="C31" s="35"/>
      <c r="D31" s="35"/>
      <c r="E31" s="35"/>
      <c r="F31" s="35"/>
      <c r="G31" s="35"/>
    </row>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sheetProtection algorithmName="SHA-512" hashValue="smyo+Z8L7ROJNIw9Kfc3OpuAe65WeM4FCOSDP7zKFgDI5FJmokDvPwk/+VYCWIPmBgt1ITEpVjxHx7GK7xQ+7A==" saltValue="tzs3OqS9yt55YL754D3n8g==" spinCount="100000" sheet="1" objects="1" scenarios="1"/>
  <mergeCells count="12">
    <mergeCell ref="B23:G26"/>
    <mergeCell ref="A3:A4"/>
    <mergeCell ref="B28:G30"/>
    <mergeCell ref="B3:B4"/>
    <mergeCell ref="C3:C4"/>
    <mergeCell ref="G3:G4"/>
    <mergeCell ref="A10:D10"/>
    <mergeCell ref="D3:D4"/>
    <mergeCell ref="E3:F3"/>
    <mergeCell ref="B17:G18"/>
    <mergeCell ref="B20:G21"/>
    <mergeCell ref="B14:G15"/>
  </mergeCells>
  <phoneticPr fontId="1" type="noConversion"/>
  <pageMargins left="0.74803149606299213" right="0.35433070866141736" top="0.59055118110236227" bottom="0.19685039370078741" header="0.31496062992125984" footer="0.31496062992125984"/>
  <pageSetup paperSize="9" orientation="landscape" r:id="rId1"/>
  <headerFooter alignWithMargins="0">
    <oddHeader>&amp;CKOMUNALAC POŽEGA d.o.o. - PLAN INVESTICIJA I INVESTICIJSKOG ODRŽAVANJA ZA 2026. GODINU</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4"/>
  <sheetViews>
    <sheetView zoomScale="150" zoomScaleNormal="150" workbookViewId="0">
      <selection activeCell="H4" sqref="H1:T1048576"/>
    </sheetView>
  </sheetViews>
  <sheetFormatPr defaultRowHeight="12.75" x14ac:dyDescent="0.2"/>
  <cols>
    <col min="1" max="1" width="4.7109375" style="5" customWidth="1"/>
    <col min="2" max="2" width="30.7109375" style="5" customWidth="1"/>
    <col min="3" max="3" width="36.7109375" style="5" customWidth="1"/>
    <col min="4" max="4" width="13.7109375" style="4" customWidth="1"/>
    <col min="5" max="7" width="15.7109375" style="2" customWidth="1"/>
    <col min="8" max="16384" width="9.140625" style="2"/>
  </cols>
  <sheetData>
    <row r="1" spans="1:7" s="16" customFormat="1" ht="20.100000000000001" customHeight="1" x14ac:dyDescent="0.2">
      <c r="A1" s="14" t="s">
        <v>2</v>
      </c>
      <c r="B1" s="15" t="s">
        <v>9</v>
      </c>
      <c r="C1" s="15"/>
      <c r="D1" s="15"/>
      <c r="F1" s="15"/>
    </row>
    <row r="2" spans="1:7" s="3" customFormat="1" ht="9.9499999999999993" customHeight="1" x14ac:dyDescent="0.2">
      <c r="A2" s="12"/>
      <c r="B2" s="13"/>
      <c r="C2" s="13"/>
      <c r="D2" s="4"/>
      <c r="E2" s="2"/>
      <c r="F2" s="2"/>
    </row>
    <row r="3" spans="1:7" s="3" customFormat="1" ht="24.95" customHeight="1" x14ac:dyDescent="0.2">
      <c r="A3" s="165" t="s">
        <v>14</v>
      </c>
      <c r="B3" s="152" t="s">
        <v>17</v>
      </c>
      <c r="C3" s="152" t="s">
        <v>19</v>
      </c>
      <c r="D3" s="161" t="s">
        <v>18</v>
      </c>
      <c r="E3" s="143" t="s">
        <v>13</v>
      </c>
      <c r="F3" s="145"/>
      <c r="G3" s="141" t="s">
        <v>74</v>
      </c>
    </row>
    <row r="4" spans="1:7" s="3" customFormat="1" ht="24.95" customHeight="1" x14ac:dyDescent="0.2">
      <c r="A4" s="166"/>
      <c r="B4" s="153"/>
      <c r="C4" s="153"/>
      <c r="D4" s="162"/>
      <c r="E4" s="36" t="s">
        <v>57</v>
      </c>
      <c r="F4" s="22" t="s">
        <v>73</v>
      </c>
      <c r="G4" s="142"/>
    </row>
    <row r="5" spans="1:7" s="3" customFormat="1" ht="68.099999999999994" customHeight="1" x14ac:dyDescent="0.2">
      <c r="A5" s="55" t="s">
        <v>7</v>
      </c>
      <c r="B5" s="59" t="s">
        <v>42</v>
      </c>
      <c r="C5" s="53" t="s">
        <v>67</v>
      </c>
      <c r="D5" s="60" t="s">
        <v>101</v>
      </c>
      <c r="E5" s="37">
        <v>2000</v>
      </c>
      <c r="F5" s="48">
        <v>0</v>
      </c>
      <c r="G5" s="69">
        <f t="shared" ref="G5" si="0">SUM(E5:F5)</f>
        <v>2000</v>
      </c>
    </row>
    <row r="6" spans="1:7" s="3" customFormat="1" ht="68.099999999999994" customHeight="1" x14ac:dyDescent="0.2">
      <c r="A6" s="55" t="s">
        <v>8</v>
      </c>
      <c r="B6" s="59" t="s">
        <v>153</v>
      </c>
      <c r="C6" s="53" t="s">
        <v>154</v>
      </c>
      <c r="D6" s="60" t="s">
        <v>101</v>
      </c>
      <c r="E6" s="71">
        <v>3000</v>
      </c>
      <c r="F6" s="73">
        <v>0</v>
      </c>
      <c r="G6" s="108">
        <f>SUM(E6:F6)</f>
        <v>3000</v>
      </c>
    </row>
    <row r="7" spans="1:7" s="3" customFormat="1" ht="68.099999999999994" customHeight="1" x14ac:dyDescent="0.2">
      <c r="A7" s="98" t="s">
        <v>0</v>
      </c>
      <c r="B7" s="125" t="s">
        <v>134</v>
      </c>
      <c r="C7" s="95" t="s">
        <v>135</v>
      </c>
      <c r="D7" s="96" t="s">
        <v>101</v>
      </c>
      <c r="E7" s="71">
        <v>0</v>
      </c>
      <c r="F7" s="126">
        <v>15000</v>
      </c>
      <c r="G7" s="108">
        <f>SUM(E7:F7)</f>
        <v>15000</v>
      </c>
    </row>
    <row r="8" spans="1:7" s="3" customFormat="1" ht="24.95" customHeight="1" x14ac:dyDescent="0.2">
      <c r="A8" s="86" t="s">
        <v>64</v>
      </c>
      <c r="B8" s="87"/>
      <c r="C8" s="87"/>
      <c r="D8" s="87"/>
      <c r="E8" s="74">
        <f>SUM(E5:E7)</f>
        <v>5000</v>
      </c>
      <c r="F8" s="79">
        <f>SUM(F5:F7)</f>
        <v>15000</v>
      </c>
      <c r="G8" s="81">
        <f>SUM(E8:F8)</f>
        <v>20000</v>
      </c>
    </row>
    <row r="9" spans="1:7" s="3" customFormat="1" ht="12.75" customHeight="1" x14ac:dyDescent="0.2">
      <c r="A9" s="6"/>
      <c r="B9" s="6"/>
      <c r="C9" s="6"/>
      <c r="D9" s="9"/>
      <c r="E9" s="26"/>
      <c r="F9" s="6"/>
    </row>
    <row r="10" spans="1:7" s="3" customFormat="1" ht="12.75" customHeight="1" x14ac:dyDescent="0.2">
      <c r="A10" s="8" t="s">
        <v>27</v>
      </c>
      <c r="B10" s="8"/>
      <c r="C10" s="8"/>
      <c r="D10" s="8"/>
      <c r="E10" s="8"/>
      <c r="F10" s="8"/>
    </row>
    <row r="11" spans="1:7" s="3" customFormat="1" ht="12.75" customHeight="1" x14ac:dyDescent="0.2">
      <c r="A11" s="8"/>
      <c r="B11" s="8"/>
      <c r="C11" s="8"/>
      <c r="D11" s="8"/>
      <c r="E11" s="8"/>
      <c r="F11" s="8"/>
    </row>
    <row r="12" spans="1:7" s="3" customFormat="1" ht="9.75" customHeight="1" x14ac:dyDescent="0.2">
      <c r="A12" s="8"/>
      <c r="B12" s="8"/>
      <c r="C12" s="8"/>
      <c r="D12" s="8"/>
      <c r="E12" s="8"/>
      <c r="F12" s="8"/>
    </row>
    <row r="13" spans="1:7" ht="12.75" customHeight="1" x14ac:dyDescent="0.2">
      <c r="A13" s="31" t="s">
        <v>182</v>
      </c>
      <c r="B13" s="149" t="s">
        <v>190</v>
      </c>
      <c r="C13" s="149"/>
      <c r="D13" s="149"/>
      <c r="E13" s="149"/>
      <c r="F13" s="149"/>
      <c r="G13" s="149"/>
    </row>
    <row r="14" spans="1:7" ht="12.75" customHeight="1" x14ac:dyDescent="0.2">
      <c r="A14" s="31"/>
      <c r="B14" s="149"/>
      <c r="C14" s="149"/>
      <c r="D14" s="149"/>
      <c r="E14" s="149"/>
      <c r="F14" s="149"/>
      <c r="G14" s="149"/>
    </row>
    <row r="15" spans="1:7" ht="12.75" customHeight="1" x14ac:dyDescent="0.2">
      <c r="A15" s="31"/>
      <c r="B15" s="149"/>
      <c r="C15" s="149"/>
      <c r="D15" s="149"/>
      <c r="E15" s="149"/>
      <c r="F15" s="149"/>
      <c r="G15" s="149"/>
    </row>
    <row r="16" spans="1:7" ht="12.75" customHeight="1" x14ac:dyDescent="0.2">
      <c r="A16" s="31"/>
      <c r="B16" s="149"/>
      <c r="C16" s="149"/>
      <c r="D16" s="149"/>
      <c r="E16" s="149"/>
      <c r="F16" s="149"/>
      <c r="G16" s="149"/>
    </row>
    <row r="17" spans="1:7" ht="14.25" customHeight="1" x14ac:dyDescent="0.2">
      <c r="A17" s="31"/>
      <c r="B17" s="149"/>
      <c r="C17" s="149"/>
      <c r="D17" s="149"/>
      <c r="E17" s="149"/>
      <c r="F17" s="149"/>
      <c r="G17" s="149"/>
    </row>
    <row r="18" spans="1:7" ht="14.25" customHeight="1" x14ac:dyDescent="0.2">
      <c r="A18" s="31"/>
      <c r="B18" s="28"/>
      <c r="C18" s="28"/>
      <c r="D18" s="28"/>
      <c r="E18" s="28"/>
      <c r="F18" s="28"/>
      <c r="G18" s="28"/>
    </row>
    <row r="19" spans="1:7" ht="14.25" customHeight="1" x14ac:dyDescent="0.2">
      <c r="A19" s="31" t="s">
        <v>68</v>
      </c>
      <c r="B19" s="158" t="s">
        <v>191</v>
      </c>
      <c r="C19" s="158"/>
      <c r="D19" s="158"/>
      <c r="E19" s="158"/>
      <c r="F19" s="158"/>
      <c r="G19" s="158"/>
    </row>
    <row r="20" spans="1:7" ht="14.25" customHeight="1" x14ac:dyDescent="0.2">
      <c r="A20" s="31"/>
      <c r="B20" s="158"/>
      <c r="C20" s="158"/>
      <c r="D20" s="158"/>
      <c r="E20" s="158"/>
      <c r="F20" s="158"/>
      <c r="G20" s="158"/>
    </row>
    <row r="21" spans="1:7" x14ac:dyDescent="0.2">
      <c r="A21" s="34"/>
      <c r="B21" s="35"/>
      <c r="C21" s="35"/>
      <c r="D21" s="35"/>
      <c r="E21" s="35"/>
      <c r="F21" s="35"/>
      <c r="G21" s="35"/>
    </row>
    <row r="22" spans="1:7" ht="12.75" customHeight="1" x14ac:dyDescent="0.2">
      <c r="A22" s="34" t="s">
        <v>31</v>
      </c>
      <c r="B22" s="158" t="s">
        <v>183</v>
      </c>
      <c r="C22" s="158"/>
      <c r="D22" s="158"/>
      <c r="E22" s="158"/>
      <c r="F22" s="158"/>
      <c r="G22" s="158"/>
    </row>
    <row r="23" spans="1:7" x14ac:dyDescent="0.2">
      <c r="A23" s="34"/>
      <c r="B23" s="158"/>
      <c r="C23" s="158"/>
      <c r="D23" s="158"/>
      <c r="E23" s="158"/>
      <c r="F23" s="158"/>
      <c r="G23" s="158"/>
    </row>
    <row r="24" spans="1:7" x14ac:dyDescent="0.2">
      <c r="A24" s="34"/>
      <c r="B24" s="158"/>
      <c r="C24" s="158"/>
      <c r="D24" s="158"/>
      <c r="E24" s="158"/>
      <c r="F24" s="158"/>
      <c r="G24" s="158"/>
    </row>
    <row r="25" spans="1:7" x14ac:dyDescent="0.2">
      <c r="A25" s="34"/>
      <c r="B25" s="158"/>
      <c r="C25" s="158"/>
      <c r="D25" s="158"/>
      <c r="E25" s="158"/>
      <c r="F25" s="158"/>
      <c r="G25" s="158"/>
    </row>
    <row r="26" spans="1:7" x14ac:dyDescent="0.2">
      <c r="A26" s="34"/>
      <c r="B26" s="158"/>
      <c r="C26" s="158"/>
      <c r="D26" s="158"/>
      <c r="E26" s="158"/>
      <c r="F26" s="158"/>
      <c r="G26" s="158"/>
    </row>
    <row r="27" spans="1:7" x14ac:dyDescent="0.2">
      <c r="A27" s="34"/>
      <c r="B27" s="34"/>
      <c r="C27" s="34"/>
    </row>
    <row r="28" spans="1:7" x14ac:dyDescent="0.2">
      <c r="A28" s="34"/>
      <c r="B28" s="34"/>
      <c r="C28" s="34"/>
    </row>
    <row r="29" spans="1:7" x14ac:dyDescent="0.2">
      <c r="A29" s="34"/>
      <c r="B29" s="34"/>
      <c r="C29" s="34"/>
    </row>
    <row r="30" spans="1:7" x14ac:dyDescent="0.2">
      <c r="A30" s="34"/>
      <c r="B30" s="34"/>
      <c r="C30" s="34"/>
    </row>
    <row r="31" spans="1:7" x14ac:dyDescent="0.2">
      <c r="A31" s="34"/>
      <c r="B31" s="34"/>
      <c r="C31" s="34"/>
    </row>
    <row r="32" spans="1:7" x14ac:dyDescent="0.2">
      <c r="A32" s="34"/>
      <c r="B32" s="34"/>
      <c r="C32" s="34"/>
    </row>
    <row r="33" spans="1:3" x14ac:dyDescent="0.2">
      <c r="A33" s="34"/>
      <c r="B33" s="34"/>
      <c r="C33" s="34"/>
    </row>
    <row r="34" spans="1:3" x14ac:dyDescent="0.2">
      <c r="A34" s="34"/>
      <c r="B34" s="34"/>
      <c r="C34" s="34"/>
    </row>
    <row r="35" spans="1:3" x14ac:dyDescent="0.2">
      <c r="A35" s="34"/>
      <c r="B35" s="34"/>
      <c r="C35" s="34"/>
    </row>
    <row r="36" spans="1:3" x14ac:dyDescent="0.2">
      <c r="A36" s="34"/>
      <c r="B36" s="34"/>
      <c r="C36" s="34"/>
    </row>
    <row r="37" spans="1:3" x14ac:dyDescent="0.2">
      <c r="A37" s="34"/>
      <c r="B37" s="34"/>
      <c r="C37" s="34"/>
    </row>
    <row r="38" spans="1:3" x14ac:dyDescent="0.2">
      <c r="A38" s="34"/>
      <c r="B38" s="34"/>
      <c r="C38" s="34"/>
    </row>
    <row r="39" spans="1:3" x14ac:dyDescent="0.2">
      <c r="A39" s="34"/>
      <c r="B39" s="34"/>
      <c r="C39" s="34"/>
    </row>
    <row r="40" spans="1:3" x14ac:dyDescent="0.2">
      <c r="A40" s="34"/>
      <c r="B40" s="34"/>
      <c r="C40" s="34"/>
    </row>
    <row r="41" spans="1:3" x14ac:dyDescent="0.2">
      <c r="A41" s="34"/>
      <c r="B41" s="34"/>
      <c r="C41" s="34"/>
    </row>
    <row r="42" spans="1:3" x14ac:dyDescent="0.2">
      <c r="A42" s="34"/>
      <c r="B42" s="34"/>
      <c r="C42" s="34"/>
    </row>
    <row r="43" spans="1:3" x14ac:dyDescent="0.2">
      <c r="A43" s="34"/>
      <c r="B43" s="34"/>
      <c r="C43" s="34"/>
    </row>
    <row r="44" spans="1:3" x14ac:dyDescent="0.2">
      <c r="A44" s="34"/>
      <c r="B44" s="34"/>
      <c r="C44" s="34"/>
    </row>
  </sheetData>
  <sheetProtection algorithmName="SHA-512" hashValue="HXL5CO61U3avAxW82VTK7qsIdIR2DiQlMx3sXvgKGRqmL9J9dLvP1TnCEWmtNjbzk5Sz9iploejNlNNR01RFsQ==" saltValue="IM9Z2icmiNF024EwuRoGjQ==" spinCount="100000" sheet="1" objects="1" scenarios="1"/>
  <mergeCells count="9">
    <mergeCell ref="B22:G26"/>
    <mergeCell ref="B13:G17"/>
    <mergeCell ref="G3:G4"/>
    <mergeCell ref="A3:A4"/>
    <mergeCell ref="B3:B4"/>
    <mergeCell ref="C3:C4"/>
    <mergeCell ref="D3:D4"/>
    <mergeCell ref="E3:F3"/>
    <mergeCell ref="B19:G20"/>
  </mergeCells>
  <phoneticPr fontId="1" type="noConversion"/>
  <pageMargins left="0.74803149606299213" right="0.35433070866141736" top="0.59055118110236227" bottom="0.19685039370078741" header="0.31496062992125984" footer="0.31496062992125984"/>
  <pageSetup paperSize="9" orientation="landscape" r:id="rId1"/>
  <headerFooter alignWithMargins="0">
    <oddHeader>&amp;CKOMUNALAC POŽEGA d.o.o. -  PLAN INVESTICIJA I INVESTICIJSKOG ODRŽAVANJA ZA 2026. GODINU</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1"/>
  <sheetViews>
    <sheetView zoomScale="150" zoomScaleNormal="150" workbookViewId="0">
      <selection activeCell="J4" sqref="J4"/>
    </sheetView>
  </sheetViews>
  <sheetFormatPr defaultRowHeight="12.75" x14ac:dyDescent="0.2"/>
  <cols>
    <col min="1" max="1" width="4.7109375" style="5" customWidth="1"/>
    <col min="2" max="2" width="29.7109375" style="5" customWidth="1"/>
    <col min="3" max="3" width="34.7109375" style="5" customWidth="1"/>
    <col min="4" max="4" width="13.7109375" style="4" customWidth="1"/>
    <col min="5" max="7" width="15.7109375" style="2" customWidth="1"/>
    <col min="8" max="16384" width="9.140625" style="2"/>
  </cols>
  <sheetData>
    <row r="1" spans="1:8" s="16" customFormat="1" ht="20.100000000000001" customHeight="1" x14ac:dyDescent="0.2">
      <c r="A1" s="14" t="s">
        <v>3</v>
      </c>
      <c r="B1" s="15" t="s">
        <v>4</v>
      </c>
      <c r="C1" s="15"/>
      <c r="D1" s="15"/>
      <c r="F1" s="15"/>
    </row>
    <row r="2" spans="1:8" s="3" customFormat="1" ht="9.9499999999999993" customHeight="1" x14ac:dyDescent="0.2">
      <c r="A2" s="12"/>
      <c r="B2" s="13"/>
      <c r="C2" s="13"/>
      <c r="D2" s="4"/>
      <c r="E2" s="2"/>
      <c r="F2" s="2"/>
    </row>
    <row r="3" spans="1:8" s="3" customFormat="1" ht="24.95" customHeight="1" x14ac:dyDescent="0.2">
      <c r="A3" s="165" t="s">
        <v>14</v>
      </c>
      <c r="B3" s="152" t="s">
        <v>17</v>
      </c>
      <c r="C3" s="152" t="s">
        <v>19</v>
      </c>
      <c r="D3" s="161" t="s">
        <v>18</v>
      </c>
      <c r="E3" s="143" t="s">
        <v>13</v>
      </c>
      <c r="F3" s="145"/>
      <c r="G3" s="141" t="s">
        <v>196</v>
      </c>
    </row>
    <row r="4" spans="1:8" s="3" customFormat="1" ht="36" customHeight="1" x14ac:dyDescent="0.2">
      <c r="A4" s="166"/>
      <c r="B4" s="153"/>
      <c r="C4" s="153"/>
      <c r="D4" s="162"/>
      <c r="E4" s="17" t="s">
        <v>57</v>
      </c>
      <c r="F4" s="22" t="s">
        <v>58</v>
      </c>
      <c r="G4" s="142"/>
    </row>
    <row r="5" spans="1:8" s="3" customFormat="1" ht="69" customHeight="1" x14ac:dyDescent="0.2">
      <c r="A5" s="58" t="s">
        <v>7</v>
      </c>
      <c r="B5" s="61" t="s">
        <v>76</v>
      </c>
      <c r="C5" s="62" t="s">
        <v>181</v>
      </c>
      <c r="D5" s="63" t="s">
        <v>98</v>
      </c>
      <c r="E5" s="50">
        <f>1000+3000</f>
        <v>4000</v>
      </c>
      <c r="F5" s="49">
        <v>0</v>
      </c>
      <c r="G5" s="82">
        <f t="shared" ref="G5" si="0">SUM(E5:F5)</f>
        <v>4000</v>
      </c>
      <c r="H5" s="111"/>
    </row>
    <row r="6" spans="1:8" s="3" customFormat="1" ht="51.95" customHeight="1" x14ac:dyDescent="0.2">
      <c r="A6" s="51" t="s">
        <v>8</v>
      </c>
      <c r="B6" s="94" t="s">
        <v>142</v>
      </c>
      <c r="C6" s="95" t="s">
        <v>159</v>
      </c>
      <c r="D6" s="63" t="s">
        <v>98</v>
      </c>
      <c r="E6" s="91">
        <f>5*200*1.3+300*1.3</f>
        <v>1690</v>
      </c>
      <c r="F6" s="92">
        <v>0</v>
      </c>
      <c r="G6" s="93">
        <f>SUM(E6:F6)</f>
        <v>1690</v>
      </c>
      <c r="H6" s="111"/>
    </row>
    <row r="7" spans="1:8" s="3" customFormat="1" ht="51.95" customHeight="1" x14ac:dyDescent="0.2">
      <c r="A7" s="51" t="s">
        <v>0</v>
      </c>
      <c r="B7" s="94" t="s">
        <v>89</v>
      </c>
      <c r="C7" s="95" t="s">
        <v>165</v>
      </c>
      <c r="D7" s="96" t="s">
        <v>98</v>
      </c>
      <c r="E7" s="91">
        <v>8000</v>
      </c>
      <c r="F7" s="92">
        <v>0</v>
      </c>
      <c r="G7" s="93">
        <f>SUM(E7:F7)</f>
        <v>8000</v>
      </c>
      <c r="H7" s="111"/>
    </row>
    <row r="8" spans="1:8" s="3" customFormat="1" ht="24.95" customHeight="1" x14ac:dyDescent="0.2">
      <c r="A8" s="146" t="s">
        <v>65</v>
      </c>
      <c r="B8" s="147"/>
      <c r="C8" s="147"/>
      <c r="D8" s="148"/>
      <c r="E8" s="75">
        <f>SUM(E5:E7)</f>
        <v>13690</v>
      </c>
      <c r="F8" s="83">
        <f>SUM(F5:F7)</f>
        <v>0</v>
      </c>
      <c r="G8" s="89">
        <f>SUM(G5:G7)</f>
        <v>13690</v>
      </c>
    </row>
    <row r="9" spans="1:8" s="3" customFormat="1" ht="12.75" customHeight="1" x14ac:dyDescent="0.2">
      <c r="A9" s="6"/>
      <c r="B9" s="6"/>
      <c r="C9" s="6"/>
      <c r="D9" s="9"/>
      <c r="E9" s="26"/>
      <c r="F9" s="26"/>
    </row>
    <row r="10" spans="1:8" s="3" customFormat="1" ht="12.75" customHeight="1" x14ac:dyDescent="0.2">
      <c r="A10" s="8" t="s">
        <v>27</v>
      </c>
      <c r="B10" s="8"/>
      <c r="C10" s="8"/>
      <c r="D10" s="8"/>
      <c r="E10" s="8"/>
      <c r="F10" s="8"/>
    </row>
    <row r="11" spans="1:8" s="3" customFormat="1" ht="12.75" customHeight="1" x14ac:dyDescent="0.2">
      <c r="A11" s="8"/>
      <c r="B11" s="8"/>
      <c r="C11" s="8"/>
      <c r="D11" s="8"/>
      <c r="E11" s="8"/>
      <c r="F11" s="8"/>
    </row>
    <row r="12" spans="1:8" ht="12.75" customHeight="1" x14ac:dyDescent="0.2">
      <c r="A12" s="157" t="s">
        <v>30</v>
      </c>
      <c r="B12" s="158" t="s">
        <v>185</v>
      </c>
      <c r="C12" s="158"/>
      <c r="D12" s="158"/>
      <c r="E12" s="158"/>
      <c r="F12" s="158"/>
      <c r="G12" s="158"/>
    </row>
    <row r="13" spans="1:8" x14ac:dyDescent="0.2">
      <c r="A13" s="157"/>
      <c r="B13" s="158"/>
      <c r="C13" s="158"/>
      <c r="D13" s="158"/>
      <c r="E13" s="158"/>
      <c r="F13" s="158"/>
      <c r="G13" s="158"/>
    </row>
    <row r="14" spans="1:8" x14ac:dyDescent="0.2">
      <c r="A14" s="30"/>
      <c r="B14" s="158"/>
      <c r="C14" s="158"/>
      <c r="D14" s="158"/>
      <c r="E14" s="158"/>
      <c r="F14" s="158"/>
      <c r="G14" s="158"/>
    </row>
    <row r="15" spans="1:8" ht="12.75" customHeight="1" x14ac:dyDescent="0.2"/>
    <row r="16" spans="1:8" ht="25.5" customHeight="1" x14ac:dyDescent="0.2">
      <c r="A16" s="30" t="s">
        <v>68</v>
      </c>
      <c r="B16" s="160" t="s">
        <v>192</v>
      </c>
      <c r="C16" s="160"/>
      <c r="D16" s="160"/>
      <c r="E16" s="160"/>
      <c r="F16" s="160"/>
      <c r="G16" s="160"/>
    </row>
    <row r="17" spans="1:7" ht="12.75" customHeight="1" x14ac:dyDescent="0.2"/>
    <row r="18" spans="1:7" ht="27.75" customHeight="1" x14ac:dyDescent="0.2">
      <c r="A18" s="30" t="s">
        <v>31</v>
      </c>
      <c r="B18" s="158" t="s">
        <v>193</v>
      </c>
      <c r="C18" s="158"/>
      <c r="D18" s="158"/>
      <c r="E18" s="158"/>
      <c r="F18" s="158"/>
      <c r="G18" s="158"/>
    </row>
    <row r="19" spans="1:7" ht="12.75" customHeight="1" x14ac:dyDescent="0.2"/>
    <row r="20" spans="1:7" ht="12.75" customHeight="1" x14ac:dyDescent="0.2"/>
    <row r="21" spans="1:7" ht="12.75" customHeight="1" x14ac:dyDescent="0.2"/>
    <row r="22" spans="1:7" ht="12.75" customHeight="1" x14ac:dyDescent="0.2"/>
    <row r="23" spans="1:7" ht="12.75" customHeight="1" x14ac:dyDescent="0.2"/>
    <row r="24" spans="1:7" ht="12.75" customHeight="1" x14ac:dyDescent="0.2"/>
    <row r="25" spans="1:7" ht="12.75" customHeight="1" x14ac:dyDescent="0.2"/>
    <row r="26" spans="1:7" ht="12.75" customHeight="1" x14ac:dyDescent="0.2"/>
    <row r="27" spans="1:7" ht="12.75" customHeight="1" x14ac:dyDescent="0.2"/>
    <row r="28" spans="1:7" ht="12.75" customHeight="1" x14ac:dyDescent="0.2"/>
    <row r="29" spans="1:7" ht="12.75" customHeight="1" x14ac:dyDescent="0.2"/>
    <row r="30" spans="1:7" ht="12.75" customHeight="1" x14ac:dyDescent="0.2"/>
    <row r="31" spans="1:7" ht="12.75" customHeight="1" x14ac:dyDescent="0.2"/>
  </sheetData>
  <sheetProtection algorithmName="SHA-512" hashValue="diiR1w8PyoC8na1AXKsX9acM37sR8hmO4Wh4LD3V3ZP4XgBIlDHIckIeogS1BWwboygABqm40xgd1jP61ElaMg==" saltValue="tARJ5AzPFMYI9VUNoIxMMQ==" spinCount="100000" sheet="1" objects="1" scenarios="1"/>
  <mergeCells count="11">
    <mergeCell ref="A3:A4"/>
    <mergeCell ref="B3:B4"/>
    <mergeCell ref="C3:C4"/>
    <mergeCell ref="E3:F3"/>
    <mergeCell ref="G3:G4"/>
    <mergeCell ref="D3:D4"/>
    <mergeCell ref="B18:G18"/>
    <mergeCell ref="A8:D8"/>
    <mergeCell ref="A12:A13"/>
    <mergeCell ref="B16:G16"/>
    <mergeCell ref="B12:G14"/>
  </mergeCells>
  <phoneticPr fontId="1" type="noConversion"/>
  <pageMargins left="0.74803149606299213" right="0.35433070866141736" top="0.59055118110236227" bottom="0.19685039370078741" header="0.31496062992125984" footer="0.31496062992125984"/>
  <pageSetup paperSize="9" orientation="landscape" r:id="rId1"/>
  <headerFooter alignWithMargins="0">
    <oddHeader>&amp;CKOMUNALAC POŽEGA d.o.o. - PLAN INVESTICIJA I INVESTICIJSKOG ODRŽAVANJA ZA 2026. GODINU</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18"/>
  <sheetViews>
    <sheetView zoomScale="150" zoomScaleNormal="150" workbookViewId="0">
      <selection activeCell="E11" sqref="E11"/>
    </sheetView>
  </sheetViews>
  <sheetFormatPr defaultRowHeight="12.75" x14ac:dyDescent="0.2"/>
  <cols>
    <col min="1" max="1" width="4.7109375" style="5" customWidth="1"/>
    <col min="2" max="2" width="25.28515625" style="5" customWidth="1"/>
    <col min="3" max="4" width="11.42578125" style="2" customWidth="1"/>
    <col min="5" max="5" width="11.140625" style="2" customWidth="1"/>
    <col min="6" max="11" width="11.42578125" style="2" customWidth="1"/>
    <col min="12" max="12" width="10" style="2" bestFit="1" customWidth="1"/>
    <col min="13" max="16384" width="9.140625" style="2"/>
  </cols>
  <sheetData>
    <row r="2" spans="1:12" s="16" customFormat="1" ht="20.100000000000001" customHeight="1" x14ac:dyDescent="0.2">
      <c r="A2" s="170" t="s">
        <v>22</v>
      </c>
      <c r="B2" s="170"/>
      <c r="C2" s="170"/>
      <c r="D2" s="170"/>
      <c r="E2" s="170"/>
      <c r="F2" s="170"/>
      <c r="G2" s="170"/>
      <c r="H2" s="170"/>
      <c r="I2" s="170"/>
      <c r="J2" s="170"/>
      <c r="K2" s="170"/>
    </row>
    <row r="3" spans="1:12" s="3" customFormat="1" ht="9.9499999999999993" customHeight="1" x14ac:dyDescent="0.2">
      <c r="A3" s="12"/>
      <c r="B3" s="13"/>
      <c r="C3" s="2"/>
      <c r="D3" s="2"/>
      <c r="E3" s="2"/>
      <c r="F3" s="2"/>
      <c r="G3" s="2"/>
      <c r="H3" s="2"/>
      <c r="I3" s="2"/>
      <c r="J3" s="2"/>
    </row>
    <row r="4" spans="1:12" s="3" customFormat="1" ht="24.95" customHeight="1" x14ac:dyDescent="0.2">
      <c r="A4" s="165" t="s">
        <v>14</v>
      </c>
      <c r="B4" s="172" t="s">
        <v>20</v>
      </c>
      <c r="C4" s="143" t="s">
        <v>13</v>
      </c>
      <c r="D4" s="144"/>
      <c r="E4" s="144"/>
      <c r="F4" s="144"/>
      <c r="G4" s="144"/>
      <c r="H4" s="144"/>
      <c r="I4" s="144"/>
      <c r="J4" s="145"/>
      <c r="K4" s="141" t="s">
        <v>83</v>
      </c>
    </row>
    <row r="5" spans="1:12" s="3" customFormat="1" ht="70.5" customHeight="1" x14ac:dyDescent="0.2">
      <c r="A5" s="171"/>
      <c r="B5" s="173"/>
      <c r="C5" s="43" t="s">
        <v>50</v>
      </c>
      <c r="D5" s="102" t="s">
        <v>51</v>
      </c>
      <c r="E5" s="102" t="s">
        <v>52</v>
      </c>
      <c r="F5" s="102" t="s">
        <v>53</v>
      </c>
      <c r="G5" s="102" t="s">
        <v>46</v>
      </c>
      <c r="H5" s="102" t="s">
        <v>54</v>
      </c>
      <c r="I5" s="102" t="s">
        <v>55</v>
      </c>
      <c r="J5" s="103" t="s">
        <v>96</v>
      </c>
      <c r="K5" s="168"/>
    </row>
    <row r="6" spans="1:12" s="3" customFormat="1" ht="14.25" customHeight="1" x14ac:dyDescent="0.2">
      <c r="A6" s="166"/>
      <c r="B6" s="174"/>
      <c r="C6" s="104" t="s">
        <v>84</v>
      </c>
      <c r="D6" s="105" t="s">
        <v>84</v>
      </c>
      <c r="E6" s="105" t="s">
        <v>84</v>
      </c>
      <c r="F6" s="105" t="s">
        <v>84</v>
      </c>
      <c r="G6" s="105" t="s">
        <v>84</v>
      </c>
      <c r="H6" s="105" t="s">
        <v>84</v>
      </c>
      <c r="I6" s="105" t="s">
        <v>84</v>
      </c>
      <c r="J6" s="106" t="s">
        <v>84</v>
      </c>
      <c r="K6" s="107" t="s">
        <v>84</v>
      </c>
    </row>
    <row r="7" spans="1:12" s="3" customFormat="1" ht="24.95" customHeight="1" x14ac:dyDescent="0.2">
      <c r="A7" s="55" t="s">
        <v>7</v>
      </c>
      <c r="B7" s="64" t="s">
        <v>11</v>
      </c>
      <c r="C7" s="37">
        <f>'1. GOSPODARENJE OTPADOM'!E22</f>
        <v>242105</v>
      </c>
      <c r="D7" s="38" t="s">
        <v>25</v>
      </c>
      <c r="E7" s="38" t="s">
        <v>25</v>
      </c>
      <c r="F7" s="45">
        <f>'1. GOSPODARENJE OTPADOM'!F22</f>
        <v>4900</v>
      </c>
      <c r="G7" s="45">
        <f>'1. GOSPODARENJE OTPADOM'!G22</f>
        <v>72545</v>
      </c>
      <c r="H7" s="45">
        <f>'1. GOSPODARENJE OTPADOM'!H22</f>
        <v>17100</v>
      </c>
      <c r="I7" s="42">
        <f>'1. GOSPODARENJE OTPADOM'!I22</f>
        <v>7000</v>
      </c>
      <c r="J7" s="39" t="s">
        <v>25</v>
      </c>
      <c r="K7" s="70">
        <f t="shared" ref="K7:K12" si="0">SUM(C7:J7)</f>
        <v>343650</v>
      </c>
    </row>
    <row r="8" spans="1:12" s="3" customFormat="1" ht="24.95" customHeight="1" x14ac:dyDescent="0.2">
      <c r="A8" s="55" t="s">
        <v>8</v>
      </c>
      <c r="B8" s="64" t="s">
        <v>5</v>
      </c>
      <c r="C8" s="46" t="s">
        <v>25</v>
      </c>
      <c r="D8" s="45">
        <f>'2. GROBLJA GRADA POŽEGE'!E17</f>
        <v>58340</v>
      </c>
      <c r="E8" s="38" t="s">
        <v>25</v>
      </c>
      <c r="F8" s="38" t="s">
        <v>25</v>
      </c>
      <c r="G8" s="38" t="s">
        <v>25</v>
      </c>
      <c r="H8" s="38" t="s">
        <v>25</v>
      </c>
      <c r="I8" s="38" t="s">
        <v>25</v>
      </c>
      <c r="J8" s="39">
        <f>'2. GROBLJA GRADA POŽEGE'!F17</f>
        <v>45000</v>
      </c>
      <c r="K8" s="70">
        <f>SUM(C8:J8)</f>
        <v>103340</v>
      </c>
    </row>
    <row r="9" spans="1:12" s="3" customFormat="1" ht="24.95" customHeight="1" x14ac:dyDescent="0.2">
      <c r="A9" s="55" t="s">
        <v>0</v>
      </c>
      <c r="B9" s="64" t="s">
        <v>6</v>
      </c>
      <c r="C9" s="46" t="s">
        <v>25</v>
      </c>
      <c r="D9" s="42" t="s">
        <v>25</v>
      </c>
      <c r="E9" s="38">
        <f>'3. GRIJANJE STAMBENIH ZGRADA'!E6</f>
        <v>3000</v>
      </c>
      <c r="F9" s="38" t="s">
        <v>25</v>
      </c>
      <c r="G9" s="42" t="s">
        <v>25</v>
      </c>
      <c r="H9" s="42" t="s">
        <v>25</v>
      </c>
      <c r="I9" s="42" t="s">
        <v>25</v>
      </c>
      <c r="J9" s="39">
        <f>'3. GRIJANJE STAMBENIH ZGRADA'!F6</f>
        <v>0</v>
      </c>
      <c r="K9" s="70">
        <f t="shared" si="0"/>
        <v>3000</v>
      </c>
      <c r="L9" s="7"/>
    </row>
    <row r="10" spans="1:12" s="3" customFormat="1" ht="24.95" customHeight="1" x14ac:dyDescent="0.2">
      <c r="A10" s="55" t="s">
        <v>1</v>
      </c>
      <c r="B10" s="64" t="s">
        <v>10</v>
      </c>
      <c r="C10" s="46" t="s">
        <v>25</v>
      </c>
      <c r="D10" s="42" t="s">
        <v>25</v>
      </c>
      <c r="E10" s="42">
        <f>'4. SLUŽBA NAPLATE PARKIRANJA'!E10</f>
        <v>28000</v>
      </c>
      <c r="F10" s="38" t="s">
        <v>25</v>
      </c>
      <c r="G10" s="42" t="s">
        <v>25</v>
      </c>
      <c r="H10" s="38" t="s">
        <v>25</v>
      </c>
      <c r="I10" s="42" t="s">
        <v>25</v>
      </c>
      <c r="J10" s="39">
        <f>'4. SLUŽBA NAPLATE PARKIRANJA'!F10</f>
        <v>0</v>
      </c>
      <c r="K10" s="70">
        <f t="shared" si="0"/>
        <v>28000</v>
      </c>
      <c r="L10" s="7"/>
    </row>
    <row r="11" spans="1:12" s="3" customFormat="1" ht="24.95" customHeight="1" x14ac:dyDescent="0.2">
      <c r="A11" s="55" t="s">
        <v>2</v>
      </c>
      <c r="B11" s="64" t="s">
        <v>9</v>
      </c>
      <c r="C11" s="46" t="s">
        <v>25</v>
      </c>
      <c r="D11" s="42" t="s">
        <v>25</v>
      </c>
      <c r="E11" s="41">
        <f>'5. TRŽNICA'!E8</f>
        <v>5000</v>
      </c>
      <c r="F11" s="38" t="s">
        <v>25</v>
      </c>
      <c r="G11" s="42" t="s">
        <v>25</v>
      </c>
      <c r="H11" s="38" t="s">
        <v>25</v>
      </c>
      <c r="I11" s="42" t="s">
        <v>25</v>
      </c>
      <c r="J11" s="39">
        <f>'5. TRŽNICA'!F8</f>
        <v>15000</v>
      </c>
      <c r="K11" s="70">
        <f t="shared" si="0"/>
        <v>20000</v>
      </c>
    </row>
    <row r="12" spans="1:12" s="3" customFormat="1" ht="24.95" customHeight="1" x14ac:dyDescent="0.2">
      <c r="A12" s="55" t="s">
        <v>3</v>
      </c>
      <c r="B12" s="64" t="s">
        <v>4</v>
      </c>
      <c r="C12" s="46" t="s">
        <v>25</v>
      </c>
      <c r="D12" s="42" t="s">
        <v>25</v>
      </c>
      <c r="E12" s="45">
        <f>'6. OBJEKTI ZAJEDNIČKIH POTREBA'!E8</f>
        <v>13690</v>
      </c>
      <c r="F12" s="38" t="s">
        <v>25</v>
      </c>
      <c r="G12" s="42" t="s">
        <v>25</v>
      </c>
      <c r="H12" s="38" t="s">
        <v>25</v>
      </c>
      <c r="I12" s="42" t="s">
        <v>25</v>
      </c>
      <c r="J12" s="39">
        <f>'6. OBJEKTI ZAJEDNIČKIH POTREBA'!F8</f>
        <v>0</v>
      </c>
      <c r="K12" s="70">
        <f t="shared" si="0"/>
        <v>13690</v>
      </c>
    </row>
    <row r="13" spans="1:12" s="3" customFormat="1" ht="24.95" customHeight="1" x14ac:dyDescent="0.2">
      <c r="A13" s="146" t="s">
        <v>56</v>
      </c>
      <c r="B13" s="148"/>
      <c r="C13" s="74">
        <f>C7</f>
        <v>242105</v>
      </c>
      <c r="D13" s="75">
        <f>D8</f>
        <v>58340</v>
      </c>
      <c r="E13" s="75">
        <f>SUM(E8:E12)</f>
        <v>49690</v>
      </c>
      <c r="F13" s="75">
        <f>F7</f>
        <v>4900</v>
      </c>
      <c r="G13" s="75">
        <f>G7</f>
        <v>72545</v>
      </c>
      <c r="H13" s="75">
        <f>H7</f>
        <v>17100</v>
      </c>
      <c r="I13" s="75">
        <f>I7</f>
        <v>7000</v>
      </c>
      <c r="J13" s="83">
        <f>J11</f>
        <v>15000</v>
      </c>
      <c r="K13" s="81">
        <f>SUM(K7:K12)</f>
        <v>511680</v>
      </c>
      <c r="L13" s="27"/>
    </row>
    <row r="14" spans="1:12" s="3" customFormat="1" ht="12.75" customHeight="1" x14ac:dyDescent="0.2">
      <c r="A14" s="6"/>
      <c r="B14" s="6"/>
      <c r="C14" s="6"/>
      <c r="D14" s="6"/>
      <c r="E14" s="6"/>
      <c r="F14" s="6"/>
      <c r="G14" s="6"/>
      <c r="H14" s="6"/>
      <c r="I14" s="6"/>
      <c r="J14" s="26"/>
    </row>
    <row r="15" spans="1:12" ht="12.75" customHeight="1" x14ac:dyDescent="0.2"/>
    <row r="16" spans="1:12" ht="12.75" customHeight="1" x14ac:dyDescent="0.2">
      <c r="A16" s="34" t="s">
        <v>162</v>
      </c>
      <c r="B16" s="34"/>
      <c r="J16" s="169" t="s">
        <v>163</v>
      </c>
      <c r="K16" s="169"/>
    </row>
    <row r="17" spans="10:11" ht="12.75" customHeight="1" x14ac:dyDescent="0.2"/>
    <row r="18" spans="10:11" x14ac:dyDescent="0.2">
      <c r="J18" s="169" t="s">
        <v>164</v>
      </c>
      <c r="K18" s="169"/>
    </row>
  </sheetData>
  <sheetProtection algorithmName="SHA-512" hashValue="eRKLdC8mlSimS3+aBMI9CyEkglWY9EAlPWVx3mze7x4J5ku7JzP4Sg2jAHEWNfoMaDJzCSvWGvcdaAG2o0fWLw==" saltValue="N/jpSb21aAONpAWyUhuoSg==" spinCount="100000" sheet="1" objects="1" scenarios="1"/>
  <mergeCells count="8">
    <mergeCell ref="K4:K5"/>
    <mergeCell ref="J18:K18"/>
    <mergeCell ref="A2:K2"/>
    <mergeCell ref="J16:K16"/>
    <mergeCell ref="A13:B13"/>
    <mergeCell ref="C4:J4"/>
    <mergeCell ref="A4:A6"/>
    <mergeCell ref="B4:B6"/>
  </mergeCells>
  <pageMargins left="0.70866141732283472" right="0.31496062992125984" top="0.55118110236220474" bottom="0.15748031496062992" header="0.31496062992125984" footer="0.31496062992125984"/>
  <pageSetup paperSize="9" orientation="landscape" r:id="rId1"/>
  <headerFooter>
    <oddHeader>&amp;CKOMUNALAC POŽEGA d.o.o. - PLAN INVESTICIJA I INVESTICIJSKOG ODRŽAVANJA ZA 2026. GODINU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8</vt:i4>
      </vt:variant>
    </vt:vector>
  </HeadingPairs>
  <TitlesOfParts>
    <vt:vector size="8" baseType="lpstr">
      <vt:lpstr>NASLOVNA</vt:lpstr>
      <vt:lpstr>1. GOSPODARENJE OTPADOM</vt:lpstr>
      <vt:lpstr>2. GROBLJA GRADA POŽEGE</vt:lpstr>
      <vt:lpstr>3. GRIJANJE STAMBENIH ZGRADA</vt:lpstr>
      <vt:lpstr>4. SLUŽBA NAPLATE PARKIRANJA</vt:lpstr>
      <vt:lpstr>5. TRŽNICA</vt:lpstr>
      <vt:lpstr>6. OBJEKTI ZAJEDNIČKIH POTREBA</vt:lpstr>
      <vt:lpstr>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TEKIJA</dc:creator>
  <cp:lastModifiedBy>Jasna Relić</cp:lastModifiedBy>
  <cp:lastPrinted>2025-12-19T08:43:16Z</cp:lastPrinted>
  <dcterms:created xsi:type="dcterms:W3CDTF">1998-03-23T19:37:02Z</dcterms:created>
  <dcterms:modified xsi:type="dcterms:W3CDTF">2026-01-21T10:27:22Z</dcterms:modified>
</cp:coreProperties>
</file>